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ECOM\z.CPL\6. Editais de Licitação\2.PP\PP 2023\PP 55-2023 - Secretarias Digitais SESI\4. Edital e Anexos Publicados\"/>
    </mc:Choice>
  </mc:AlternateContent>
  <xr:revisionPtr revIDLastSave="0" documentId="13_ncr:1_{4C43BF72-05FC-4EA0-8B7B-40B7CA06D23B}" xr6:coauthVersionLast="47" xr6:coauthVersionMax="47" xr10:uidLastSave="{00000000-0000-0000-0000-000000000000}"/>
  <bookViews>
    <workbookView xWindow="-120" yWindow="-120" windowWidth="21840" windowHeight="13140" tabRatio="797" firstSheet="1" activeTab="2" xr2:uid="{3E6B38BC-BCBF-4E5F-898D-D323199F61D7}"/>
  </bookViews>
  <sheets>
    <sheet name="Orçamento Prévio" sheetId="3" state="hidden" r:id="rId1"/>
    <sheet name="Anexo IIIA Compra Assegurada" sheetId="1" r:id="rId2"/>
    <sheet name="Anexo IIIB - Registro de Preço" sheetId="7" r:id="rId3"/>
    <sheet name="Quantidades Gerais" sheetId="5" state="hidden" r:id="rId4"/>
  </sheets>
  <definedNames>
    <definedName name="_xlnm.Print_Area" localSheetId="1">'Anexo IIIA Compra Assegurada'!$B$2:$I$42</definedName>
    <definedName name="_xlnm.Print_Area" localSheetId="2">'Anexo IIIB - Registro de Preço'!$B$1:$H$32</definedName>
    <definedName name="_xlnm.Print_Area" localSheetId="0">'Orçamento Prévio'!$B$1:$H$38</definedName>
    <definedName name="_xlnm.Print_Area" localSheetId="3">'Quantidades Gerais'!$A$1:$I$24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7" l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H15" i="7"/>
  <c r="G14" i="7"/>
  <c r="H14" i="7" s="1"/>
  <c r="G13" i="7"/>
  <c r="H13" i="7" s="1"/>
  <c r="H27" i="7" s="1"/>
  <c r="G12" i="7"/>
  <c r="H12" i="7" s="1"/>
  <c r="G11" i="7"/>
  <c r="H11" i="7" s="1"/>
  <c r="G10" i="7"/>
  <c r="G9" i="7"/>
  <c r="H9" i="7" s="1"/>
  <c r="H10" i="7"/>
  <c r="G31" i="3"/>
  <c r="H31" i="3" s="1"/>
  <c r="G30" i="3"/>
  <c r="H30" i="3" s="1"/>
  <c r="G29" i="3"/>
  <c r="H29" i="3" s="1"/>
  <c r="G28" i="3"/>
  <c r="H28" i="3" s="1"/>
  <c r="G27" i="3"/>
  <c r="H27" i="3" s="1"/>
  <c r="H24" i="3"/>
  <c r="H23" i="3"/>
  <c r="H22" i="3"/>
  <c r="H21" i="3"/>
  <c r="H20" i="3"/>
  <c r="H19" i="3"/>
  <c r="H16" i="3"/>
  <c r="H17" i="3" s="1"/>
  <c r="H13" i="3"/>
  <c r="H12" i="3"/>
  <c r="H14" i="3" s="1"/>
  <c r="H9" i="3"/>
  <c r="H8" i="3"/>
  <c r="H7" i="3"/>
  <c r="H6" i="3"/>
  <c r="I35" i="1"/>
  <c r="I32" i="1"/>
  <c r="I31" i="1"/>
  <c r="I27" i="1"/>
  <c r="I23" i="1"/>
  <c r="I28" i="1"/>
  <c r="I20" i="1"/>
  <c r="I21" i="1" s="1"/>
  <c r="H10" i="3" l="1"/>
  <c r="H25" i="3"/>
  <c r="H32" i="3"/>
  <c r="I26" i="1"/>
  <c r="I25" i="1"/>
  <c r="I24" i="1"/>
  <c r="I33" i="1"/>
  <c r="I34" i="1"/>
  <c r="I17" i="1"/>
  <c r="I16" i="1"/>
  <c r="I10" i="1"/>
  <c r="I13" i="1"/>
  <c r="I12" i="1"/>
  <c r="I11" i="1"/>
  <c r="I36" i="1" l="1"/>
  <c r="I29" i="1"/>
  <c r="I18" i="1"/>
  <c r="H34" i="3"/>
  <c r="I14" i="1"/>
  <c r="I40" i="1" l="1"/>
  <c r="I38" i="1"/>
</calcChain>
</file>

<file path=xl/sharedStrings.xml><?xml version="1.0" encoding="utf-8"?>
<sst xmlns="http://schemas.openxmlformats.org/spreadsheetml/2006/main" count="231" uniqueCount="82">
  <si>
    <t>Item</t>
  </si>
  <si>
    <t>Descrição</t>
  </si>
  <si>
    <t>Unidade</t>
  </si>
  <si>
    <t xml:space="preserve"> Valor Unitário </t>
  </si>
  <si>
    <t>SOFTWARE PARA AUTOMAÇÃO DOS PROCESSOS DE MATRÍCULA E OUTROS</t>
  </si>
  <si>
    <t>Disponibilização da Plataforma de Automação de Processos e Repositório Digital como Serviço (SaaS) - Módulo Servidor.</t>
  </si>
  <si>
    <t>Licença mensal</t>
  </si>
  <si>
    <t>Disponibilização da Plataforma de Automação de Processos e Repositório Digital como Serviço (SaaS) - Módulo Cliente.</t>
  </si>
  <si>
    <t>Usuário por mês</t>
  </si>
  <si>
    <t>Armazenagem eletrônica de documentos em nuvem.</t>
  </si>
  <si>
    <t>GB/Mês</t>
  </si>
  <si>
    <t>Processamento do Arquivo Digital, incluindo Tratamento, Classificação, Extração de atributos e avaliação de autenticidade documental em processo 100% digital.</t>
  </si>
  <si>
    <t>Imagem</t>
  </si>
  <si>
    <t>SERVIÇOS COMPLEMENTARES DO SOFTWARE</t>
  </si>
  <si>
    <t>Serviços para customização da plataforma contratada às especificidades dos departamentos regionais, tais como Planejamento, Especificação, Modelagem, Implantação de Processos e desenvolvimento de novas funcionalidades (atualização/criação de novos formulários, integrações, databases), contemplando todas as etapas de publicação para o ambiente produtivo.</t>
  </si>
  <si>
    <t>Hora de Assessoria</t>
  </si>
  <si>
    <t>PRESERVAÇÃO DIGITAL</t>
  </si>
  <si>
    <t xml:space="preserve">Serviço de preservação digital em hardware aderente ao modelo OAIS e ao Decreto 10.278/2020. </t>
  </si>
  <si>
    <t>GUARDA FÍSICA DOS DOCUMENTOS</t>
  </si>
  <si>
    <t>Transferência Documental Ordenada</t>
  </si>
  <si>
    <t>Km (limitado a 500 caixas)</t>
  </si>
  <si>
    <t>Inventário do conteúdo das caixas em sistema</t>
  </si>
  <si>
    <t>Caixa-20kg</t>
  </si>
  <si>
    <t>Fornecimento de Caixa Triplex</t>
  </si>
  <si>
    <t>Guarda de documentos e mídias</t>
  </si>
  <si>
    <t>Unidades de Arquivamento (UA)</t>
  </si>
  <si>
    <t>Atendimentos de Rotina para Consulta Física e Digital do Acervo</t>
  </si>
  <si>
    <t>Consulta/Mês</t>
  </si>
  <si>
    <t>Descarte seguro dos documentos</t>
  </si>
  <si>
    <t>Documento</t>
  </si>
  <si>
    <t>TRATAMENTO ARQUIVÍSTICO E DIGITALIZAÇÃO DOS DOCUMENTOS</t>
  </si>
  <si>
    <t>Higienização, Organização e Classificação Arquivística de acordo com o Conselho Nacional de Arquivos</t>
  </si>
  <si>
    <t>Metro Linear</t>
  </si>
  <si>
    <t>Conversão de Documentos Físicos e Microfilmes em Digitais para PDF/A</t>
  </si>
  <si>
    <t>Unidade documental (UD)</t>
  </si>
  <si>
    <t>Extração, revisão e indexação de metadados para identificação de documentos (até 50 caracteres)</t>
  </si>
  <si>
    <t xml:space="preserve">Disponibilização de Birô de Captura, Indexação e Processamento de Documentos para Documentação Corrente </t>
  </si>
  <si>
    <t>Birô/Mês</t>
  </si>
  <si>
    <t>Serviço de assessoria em Gestão Documental, além de implantação e sustentação de solução de Preservação Digital integrada</t>
  </si>
  <si>
    <t>Capacitação on-line de usuários da Plataforma (4x/ano de 4 horas por escola, em 411 escolas)</t>
  </si>
  <si>
    <t>%</t>
  </si>
  <si>
    <r>
      <rPr>
        <b/>
        <sz val="16"/>
        <color rgb="FF000000"/>
        <rFont val="Calibri Light"/>
        <family val="2"/>
      </rPr>
      <t>(P1)</t>
    </r>
    <r>
      <rPr>
        <b/>
        <sz val="10"/>
        <color rgb="FF000000"/>
        <rFont val="Calibri Light"/>
        <family val="2"/>
      </rPr>
      <t xml:space="preserve">
SOFTWARE PARA AUTOMAÇÃO DOS PROCESSOS DE MATRÍCULA E OUTROS</t>
    </r>
  </si>
  <si>
    <r>
      <rPr>
        <b/>
        <sz val="16"/>
        <color rgb="FF000000"/>
        <rFont val="Calibri Light"/>
        <family val="2"/>
      </rPr>
      <t>(P2)</t>
    </r>
    <r>
      <rPr>
        <b/>
        <sz val="10"/>
        <color rgb="FF000000"/>
        <rFont val="Calibri Light"/>
        <family val="2"/>
      </rPr>
      <t xml:space="preserve">
SERVIÇOS COMPLEMENTARES DO SOFTWARE</t>
    </r>
  </si>
  <si>
    <r>
      <rPr>
        <b/>
        <sz val="16"/>
        <color rgb="FF000000"/>
        <rFont val="Calibri Light"/>
        <family val="2"/>
      </rPr>
      <t>(P3)</t>
    </r>
    <r>
      <rPr>
        <b/>
        <sz val="10"/>
        <color rgb="FF000000"/>
        <rFont val="Calibri Light"/>
        <family val="2"/>
      </rPr>
      <t xml:space="preserve">
PRESERVAÇÃO DIGITAL</t>
    </r>
  </si>
  <si>
    <r>
      <rPr>
        <b/>
        <sz val="16"/>
        <color rgb="FF000000"/>
        <rFont val="Calibri Light"/>
        <family val="2"/>
      </rPr>
      <t>(P4)</t>
    </r>
    <r>
      <rPr>
        <b/>
        <sz val="10"/>
        <color rgb="FF000000"/>
        <rFont val="Calibri Light"/>
        <family val="2"/>
      </rPr>
      <t xml:space="preserve">
GUARDA FÍSICA DOS DOCUMENTOS</t>
    </r>
  </si>
  <si>
    <r>
      <rPr>
        <b/>
        <sz val="16"/>
        <color rgb="FF000000"/>
        <rFont val="Calibri Light"/>
        <family val="2"/>
      </rPr>
      <t>(P5)</t>
    </r>
    <r>
      <rPr>
        <b/>
        <sz val="10"/>
        <color rgb="FF000000"/>
        <rFont val="Calibri Light"/>
        <family val="2"/>
      </rPr>
      <t xml:space="preserve">
TRATAMENTO ARQUIVÍSTICO E DIGITALIZAÇÃO DOS DOCUMENTOS</t>
    </r>
  </si>
  <si>
    <t>VALOR TOTAL (P1)</t>
  </si>
  <si>
    <t>VALOR TOTAL (P5)</t>
  </si>
  <si>
    <t>VALOR TOTAL (P4)</t>
  </si>
  <si>
    <t>VALOR TOTAL (P3)</t>
  </si>
  <si>
    <t>VALOR TOTAL (P2)</t>
  </si>
  <si>
    <t>Pesos</t>
  </si>
  <si>
    <t>Qtde. Estimada Anual</t>
  </si>
  <si>
    <t>Valor Total</t>
  </si>
  <si>
    <t>Objeto</t>
  </si>
  <si>
    <t>EMPRESA:</t>
  </si>
  <si>
    <t>QUANTIDADES  ASSEGURADAS PARA ATENDIMENTO AO PROJETO</t>
  </si>
  <si>
    <t>Anexo III-B</t>
  </si>
  <si>
    <t>Anexo III-A</t>
  </si>
  <si>
    <t>PLANILHA DE PREÇOS - QUANTIDADES  ASSEGURADAS PARA ATENDIMENTO AO PROJETO</t>
  </si>
  <si>
    <t>PLANILHA DE PREÇOS - QUANTIDADES  PARA FINS DE REGISTRO DE PREÇOS</t>
  </si>
  <si>
    <r>
      <rPr>
        <b/>
        <u/>
        <sz val="11"/>
        <color theme="1"/>
        <rFont val="Calibri"/>
        <family val="2"/>
        <scheme val="minor"/>
      </rPr>
      <t>ATENÇÃO: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1) PREENCHER APENAS OS CAMPOS EM AMARELO.
2) AO FINAL, COLOCAR: DATA, CARIMBO E ASSINATURA DO RESPONSÁVEL.</t>
    </r>
  </si>
  <si>
    <t>PLANILHA DE PREÇOS</t>
  </si>
  <si>
    <t>Anexo III-C</t>
  </si>
  <si>
    <t>VALOR TOTAL</t>
  </si>
  <si>
    <t>VALOR GLOBAL ESTIMADO PARA CONTRATAÇÃO = (P1 + P2 + P3 + P4 + P5)</t>
  </si>
  <si>
    <t>QTDE. ASSEGURADA</t>
  </si>
  <si>
    <t>QTDE. REGISTRO DE PREÇO</t>
  </si>
  <si>
    <t>ATENÇÃO:
NESTA PLANILHA TODOS OS DADOS SERÃO PREECHIDOS AUTOMATICAMEMTE, CONFORME DADOS INFORMADOS NA PLANILHA DE CONTRATAÇÃO ASSEGURADA!</t>
  </si>
  <si>
    <t>QUANTIDADES  ASSEGURADAS E QUANTIDADES PARA FINS DE REGISTRO DE PREÇOS</t>
  </si>
  <si>
    <t>Data:</t>
  </si>
  <si>
    <t>Nome</t>
  </si>
  <si>
    <t>Assinatura</t>
  </si>
  <si>
    <t>Data</t>
  </si>
  <si>
    <t>PREGÃO PRESENCIAL Nº 55/2023</t>
  </si>
  <si>
    <t>Cargo</t>
  </si>
  <si>
    <t>VALOR GLOBALPARA REGISTRO DE PREÇOS</t>
  </si>
  <si>
    <t>QTDE. ESTIMADA ANUAL</t>
  </si>
  <si>
    <t>ESTIMATIVA DE VALOR COM BASE NOS ORÇAMENTOS ANEXOS</t>
  </si>
  <si>
    <t>Hora</t>
  </si>
  <si>
    <t xml:space="preserve">VALOR GLOBAL PARA FINS DE CONTRATAÇÃO = (P1 + P2 + P3 + P4 + P5)
Obs.: Esse valor deverá ser informado no Anexo III - Modelo de Proposta de Preços </t>
  </si>
  <si>
    <t>VALOR EXCLUSIVAMENTE PARA FINS DE COMPARATIVO DE PREÇOS DAS LICITANTES E REALIZAÇÃO DE LANCES
= (P1x4) + (P2x2) + (P3x4) + (P4x1) + (P5x3)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</si>
</sst>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19" x14ac:knownFonts="1">
    <font>
      <sz val="11"/>
      <color theme="1"/>
      <name val="Calibri"/>
      <family val="2"/>
      <scheme val="minor"/>
    </font>
    <font>
      <b/>
      <sz val="10"/>
      <color rgb="FF00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1"/>
      <color rgb="FF000000"/>
      <name val="Calibri Light"/>
      <family val="2"/>
    </font>
    <font>
      <b/>
      <sz val="16"/>
      <color rgb="FF000000"/>
      <name val="Calibri Light"/>
      <family val="2"/>
    </font>
    <font>
      <b/>
      <sz val="14"/>
      <name val="Calibri"/>
      <family val="2"/>
      <scheme val="minor"/>
    </font>
    <font>
      <b/>
      <sz val="1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9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7" fontId="5" fillId="0" borderId="2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/>
    </xf>
    <xf numFmtId="7" fontId="5" fillId="0" borderId="7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7" fontId="5" fillId="0" borderId="10" xfId="1" applyNumberFormat="1" applyFont="1" applyFill="1" applyBorder="1" applyAlignment="1">
      <alignment horizontal="center" vertical="center"/>
    </xf>
    <xf numFmtId="4" fontId="5" fillId="0" borderId="12" xfId="1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Border="1"/>
    <xf numFmtId="0" fontId="1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/>
    </xf>
    <xf numFmtId="7" fontId="5" fillId="0" borderId="22" xfId="1" applyNumberFormat="1" applyFont="1" applyFill="1" applyBorder="1" applyAlignment="1">
      <alignment horizontal="center" vertical="center"/>
    </xf>
    <xf numFmtId="4" fontId="5" fillId="0" borderId="24" xfId="1" applyNumberFormat="1" applyFont="1" applyFill="1" applyBorder="1" applyAlignment="1">
      <alignment horizontal="center" vertical="center"/>
    </xf>
    <xf numFmtId="0" fontId="0" fillId="3" borderId="0" xfId="0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4" fontId="10" fillId="0" borderId="27" xfId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/>
    </xf>
    <xf numFmtId="3" fontId="5" fillId="4" borderId="0" xfId="0" applyNumberFormat="1" applyFont="1" applyFill="1" applyBorder="1" applyAlignment="1">
      <alignment horizontal="center" vertical="center"/>
    </xf>
    <xf numFmtId="7" fontId="5" fillId="4" borderId="0" xfId="1" applyNumberFormat="1" applyFont="1" applyFill="1" applyBorder="1" applyAlignment="1">
      <alignment horizontal="center" vertical="center"/>
    </xf>
    <xf numFmtId="4" fontId="5" fillId="4" borderId="0" xfId="1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3" fontId="5" fillId="5" borderId="7" xfId="2" applyFont="1" applyFill="1" applyBorder="1" applyAlignment="1" applyProtection="1">
      <alignment horizontal="center" vertical="center"/>
      <protection locked="0"/>
    </xf>
    <xf numFmtId="43" fontId="5" fillId="5" borderId="2" xfId="2" applyFont="1" applyFill="1" applyBorder="1" applyAlignment="1" applyProtection="1">
      <alignment horizontal="center" vertical="center"/>
      <protection locked="0"/>
    </xf>
    <xf numFmtId="43" fontId="5" fillId="5" borderId="10" xfId="2" applyFont="1" applyFill="1" applyBorder="1" applyAlignment="1" applyProtection="1">
      <alignment horizontal="center" vertical="center"/>
      <protection locked="0"/>
    </xf>
    <xf numFmtId="43" fontId="3" fillId="5" borderId="7" xfId="2" applyFont="1" applyFill="1" applyBorder="1" applyAlignment="1" applyProtection="1">
      <alignment horizontal="center" vertical="center"/>
      <protection locked="0"/>
    </xf>
    <xf numFmtId="43" fontId="3" fillId="5" borderId="10" xfId="2" applyFont="1" applyFill="1" applyBorder="1" applyAlignment="1" applyProtection="1">
      <alignment horizontal="center" vertical="center"/>
      <protection locked="0"/>
    </xf>
    <xf numFmtId="43" fontId="5" fillId="5" borderId="22" xfId="2" applyFont="1" applyFill="1" applyBorder="1" applyAlignment="1" applyProtection="1">
      <alignment horizontal="center" vertical="center"/>
      <protection locked="0"/>
    </xf>
    <xf numFmtId="0" fontId="18" fillId="0" borderId="29" xfId="0" applyFont="1" applyBorder="1"/>
    <xf numFmtId="0" fontId="18" fillId="0" borderId="0" xfId="0" applyFont="1"/>
    <xf numFmtId="0" fontId="18" fillId="0" borderId="30" xfId="0" applyFont="1" applyBorder="1"/>
    <xf numFmtId="0" fontId="0" fillId="0" borderId="0" xfId="0" applyProtection="1"/>
    <xf numFmtId="0" fontId="11" fillId="0" borderId="0" xfId="0" applyFont="1" applyAlignment="1" applyProtection="1">
      <alignment horizontal="center"/>
    </xf>
    <xf numFmtId="43" fontId="11" fillId="0" borderId="0" xfId="2" applyFont="1" applyAlignment="1" applyProtection="1">
      <alignment horizontal="center"/>
    </xf>
    <xf numFmtId="0" fontId="11" fillId="0" borderId="0" xfId="0" applyFont="1" applyAlignment="1" applyProtection="1">
      <alignment horizontal="right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2" borderId="22" xfId="0" applyFont="1" applyFill="1" applyBorder="1" applyAlignment="1" applyProtection="1">
      <alignment horizontal="center" vertical="center" wrapText="1"/>
    </xf>
    <xf numFmtId="43" fontId="1" fillId="2" borderId="22" xfId="2" applyFont="1" applyFill="1" applyBorder="1" applyAlignment="1" applyProtection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</xf>
    <xf numFmtId="0" fontId="0" fillId="3" borderId="0" xfId="0" applyFill="1" applyBorder="1" applyProtection="1"/>
    <xf numFmtId="0" fontId="1" fillId="3" borderId="0" xfId="0" applyFont="1" applyFill="1" applyBorder="1" applyAlignment="1" applyProtection="1">
      <alignment horizontal="center" vertical="center" wrapText="1"/>
    </xf>
    <xf numFmtId="43" fontId="1" fillId="3" borderId="0" xfId="2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vertical="center" wrapText="1"/>
    </xf>
    <xf numFmtId="0" fontId="2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center" vertical="center" wrapText="1"/>
    </xf>
    <xf numFmtId="3" fontId="5" fillId="0" borderId="7" xfId="0" applyNumberFormat="1" applyFont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center" vertical="center" wrapText="1"/>
    </xf>
    <xf numFmtId="3" fontId="5" fillId="0" borderId="2" xfId="0" applyNumberFormat="1" applyFont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horizontal="center" vertical="center" wrapText="1"/>
    </xf>
    <xf numFmtId="3" fontId="5" fillId="0" borderId="10" xfId="0" applyNumberFormat="1" applyFont="1" applyBorder="1" applyAlignment="1" applyProtection="1">
      <alignment horizontal="center" vertical="center"/>
    </xf>
    <xf numFmtId="4" fontId="5" fillId="0" borderId="12" xfId="1" applyNumberFormat="1" applyFont="1" applyFill="1" applyBorder="1" applyAlignment="1" applyProtection="1">
      <alignment horizontal="center" vertical="center"/>
    </xf>
    <xf numFmtId="44" fontId="10" fillId="0" borderId="27" xfId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1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vertical="center" wrapText="1"/>
    </xf>
    <xf numFmtId="0" fontId="3" fillId="4" borderId="0" xfId="0" applyFont="1" applyFill="1" applyBorder="1" applyAlignment="1" applyProtection="1">
      <alignment horizontal="center" vertical="center" wrapText="1"/>
    </xf>
    <xf numFmtId="3" fontId="5" fillId="4" borderId="0" xfId="0" applyNumberFormat="1" applyFont="1" applyFill="1" applyBorder="1" applyAlignment="1" applyProtection="1">
      <alignment horizontal="center" vertical="center"/>
    </xf>
    <xf numFmtId="43" fontId="5" fillId="4" borderId="0" xfId="2" applyFont="1" applyFill="1" applyBorder="1" applyAlignment="1" applyProtection="1">
      <alignment horizontal="center" vertical="center"/>
    </xf>
    <xf numFmtId="4" fontId="5" fillId="4" borderId="0" xfId="1" applyNumberFormat="1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vertical="center" wrapText="1"/>
    </xf>
    <xf numFmtId="0" fontId="5" fillId="0" borderId="22" xfId="0" applyFont="1" applyBorder="1" applyAlignment="1" applyProtection="1">
      <alignment horizontal="center" vertical="center" wrapText="1"/>
    </xf>
    <xf numFmtId="3" fontId="5" fillId="0" borderId="22" xfId="0" applyNumberFormat="1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" vertical="center" wrapText="1"/>
    </xf>
    <xf numFmtId="4" fontId="5" fillId="0" borderId="24" xfId="1" applyNumberFormat="1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 wrapText="1"/>
    </xf>
    <xf numFmtId="3" fontId="6" fillId="0" borderId="7" xfId="0" applyNumberFormat="1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3" fontId="5" fillId="0" borderId="5" xfId="0" applyNumberFormat="1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</xf>
    <xf numFmtId="3" fontId="5" fillId="0" borderId="11" xfId="0" applyNumberFormat="1" applyFont="1" applyBorder="1" applyAlignment="1" applyProtection="1">
      <alignment horizontal="center" vertical="center"/>
    </xf>
    <xf numFmtId="43" fontId="0" fillId="0" borderId="0" xfId="2" applyFont="1" applyProtection="1"/>
    <xf numFmtId="0" fontId="0" fillId="0" borderId="0" xfId="0" applyAlignment="1" applyProtection="1">
      <alignment vertical="top"/>
    </xf>
    <xf numFmtId="0" fontId="0" fillId="0" borderId="29" xfId="0" applyBorder="1"/>
    <xf numFmtId="0" fontId="0" fillId="0" borderId="0" xfId="0" applyBorder="1" applyAlignment="1" applyProtection="1">
      <alignment vertical="top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right" vertical="center"/>
    </xf>
    <xf numFmtId="0" fontId="2" fillId="0" borderId="5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43" fontId="5" fillId="0" borderId="5" xfId="1" applyNumberFormat="1" applyFont="1" applyFill="1" applyBorder="1" applyAlignment="1" applyProtection="1">
      <alignment horizontal="center" vertical="center"/>
    </xf>
    <xf numFmtId="44" fontId="5" fillId="0" borderId="32" xfId="1" applyFont="1" applyFill="1" applyBorder="1" applyAlignment="1" applyProtection="1">
      <alignment horizontal="center" vertical="center"/>
    </xf>
    <xf numFmtId="43" fontId="5" fillId="0" borderId="2" xfId="1" applyNumberFormat="1" applyFont="1" applyFill="1" applyBorder="1" applyAlignment="1" applyProtection="1">
      <alignment horizontal="center" vertical="center"/>
    </xf>
    <xf numFmtId="44" fontId="5" fillId="0" borderId="9" xfId="1" applyFont="1" applyFill="1" applyBorder="1" applyAlignment="1" applyProtection="1">
      <alignment horizontal="center" vertical="center"/>
    </xf>
    <xf numFmtId="43" fontId="3" fillId="0" borderId="2" xfId="0" applyNumberFormat="1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 wrapText="1"/>
    </xf>
    <xf numFmtId="3" fontId="6" fillId="0" borderId="2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horizontal="center" vertical="center" wrapText="1"/>
    </xf>
    <xf numFmtId="3" fontId="5" fillId="0" borderId="4" xfId="0" applyNumberFormat="1" applyFont="1" applyBorder="1" applyAlignment="1" applyProtection="1">
      <alignment horizontal="center" vertical="center"/>
    </xf>
    <xf numFmtId="43" fontId="5" fillId="0" borderId="4" xfId="1" applyNumberFormat="1" applyFont="1" applyFill="1" applyBorder="1" applyAlignment="1" applyProtection="1">
      <alignment horizontal="center" vertical="center"/>
    </xf>
    <xf numFmtId="44" fontId="5" fillId="0" borderId="34" xfId="1" applyFont="1" applyFill="1" applyBorder="1" applyAlignment="1" applyProtection="1">
      <alignment horizontal="center" vertical="center"/>
    </xf>
    <xf numFmtId="44" fontId="13" fillId="0" borderId="24" xfId="1" applyFont="1" applyBorder="1" applyAlignment="1" applyProtection="1">
      <alignment vertical="center"/>
    </xf>
    <xf numFmtId="0" fontId="11" fillId="5" borderId="0" xfId="0" applyFont="1" applyFill="1" applyAlignment="1" applyProtection="1">
      <alignment horizontal="left" vertical="center"/>
    </xf>
    <xf numFmtId="0" fontId="11" fillId="5" borderId="0" xfId="0" applyFont="1" applyFill="1" applyAlignment="1" applyProtection="1">
      <alignment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2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30" xfId="0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5" borderId="0" xfId="0" applyFont="1" applyFill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top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 wrapText="1"/>
    </xf>
    <xf numFmtId="0" fontId="7" fillId="0" borderId="27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1" fillId="5" borderId="0" xfId="0" applyFont="1" applyFill="1" applyAlignment="1" applyProtection="1">
      <alignment horizontal="left"/>
      <protection locked="0"/>
    </xf>
    <xf numFmtId="0" fontId="11" fillId="5" borderId="0" xfId="0" applyFont="1" applyFill="1" applyAlignment="1" applyProtection="1">
      <alignment horizontal="center" vertical="center" wrapText="1"/>
    </xf>
    <xf numFmtId="0" fontId="11" fillId="5" borderId="0" xfId="0" applyFont="1" applyFill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62075-5A28-464E-B7CF-901D3D0CF8AC}">
  <sheetPr>
    <tabColor rgb="FFFF0000"/>
    <pageSetUpPr fitToPage="1"/>
  </sheetPr>
  <dimension ref="A2:H37"/>
  <sheetViews>
    <sheetView showGridLines="0" topLeftCell="A3" zoomScale="70" zoomScaleNormal="70" workbookViewId="0">
      <selection activeCell="F13" sqref="F13"/>
    </sheetView>
  </sheetViews>
  <sheetFormatPr defaultRowHeight="15" x14ac:dyDescent="0.25"/>
  <cols>
    <col min="2" max="2" width="20.140625" customWidth="1"/>
    <col min="3" max="3" width="6.140625" customWidth="1"/>
    <col min="4" max="4" width="48.140625" bestFit="1" customWidth="1"/>
    <col min="5" max="5" width="24.5703125" bestFit="1" customWidth="1"/>
    <col min="6" max="6" width="11.28515625" customWidth="1"/>
    <col min="7" max="7" width="13.42578125" customWidth="1"/>
    <col min="8" max="8" width="27.140625" customWidth="1"/>
  </cols>
  <sheetData>
    <row r="2" spans="2:8" ht="21" x14ac:dyDescent="0.35">
      <c r="B2" s="156" t="s">
        <v>78</v>
      </c>
      <c r="C2" s="156"/>
      <c r="D2" s="156"/>
      <c r="E2" s="156"/>
      <c r="F2" s="156"/>
      <c r="G2" s="156"/>
      <c r="H2" s="156"/>
    </row>
    <row r="3" spans="2:8" ht="25.5" customHeight="1" thickBot="1" x14ac:dyDescent="0.3">
      <c r="B3" s="157" t="s">
        <v>56</v>
      </c>
      <c r="C3" s="157"/>
      <c r="D3" s="157"/>
      <c r="E3" s="157"/>
      <c r="F3" s="157"/>
      <c r="G3" s="157"/>
      <c r="H3" s="157"/>
    </row>
    <row r="4" spans="2:8" ht="52.5" customHeight="1" thickBot="1" x14ac:dyDescent="0.3">
      <c r="B4" s="47" t="s">
        <v>54</v>
      </c>
      <c r="C4" s="48" t="s">
        <v>0</v>
      </c>
      <c r="D4" s="48" t="s">
        <v>1</v>
      </c>
      <c r="E4" s="48" t="s">
        <v>2</v>
      </c>
      <c r="F4" s="48" t="s">
        <v>52</v>
      </c>
      <c r="G4" s="48" t="s">
        <v>3</v>
      </c>
      <c r="H4" s="49" t="s">
        <v>53</v>
      </c>
    </row>
    <row r="5" spans="2:8" s="45" customFormat="1" ht="22.5" customHeight="1" thickBot="1" x14ac:dyDescent="0.3">
      <c r="C5" s="46"/>
      <c r="D5" s="46"/>
      <c r="E5" s="46"/>
      <c r="F5" s="46"/>
      <c r="G5" s="46"/>
      <c r="H5" s="46"/>
    </row>
    <row r="6" spans="2:8" ht="68.25" customHeight="1" x14ac:dyDescent="0.25">
      <c r="B6" s="153" t="s">
        <v>41</v>
      </c>
      <c r="C6" s="14">
        <v>1</v>
      </c>
      <c r="D6" s="15" t="s">
        <v>5</v>
      </c>
      <c r="E6" s="36" t="s">
        <v>6</v>
      </c>
      <c r="F6" s="17">
        <v>12</v>
      </c>
      <c r="G6" s="18">
        <v>250000</v>
      </c>
      <c r="H6" s="19">
        <f>F6*G6</f>
        <v>3000000</v>
      </c>
    </row>
    <row r="7" spans="2:8" ht="68.25" customHeight="1" x14ac:dyDescent="0.25">
      <c r="B7" s="154"/>
      <c r="C7" s="2">
        <v>2</v>
      </c>
      <c r="D7" s="3" t="s">
        <v>7</v>
      </c>
      <c r="E7" s="4" t="s">
        <v>8</v>
      </c>
      <c r="F7" s="7">
        <v>18576</v>
      </c>
      <c r="G7" s="8">
        <v>350</v>
      </c>
      <c r="H7" s="20">
        <f>F7*G7</f>
        <v>6501600</v>
      </c>
    </row>
    <row r="8" spans="2:8" ht="68.25" customHeight="1" x14ac:dyDescent="0.25">
      <c r="B8" s="154"/>
      <c r="C8" s="2">
        <v>3</v>
      </c>
      <c r="D8" s="3" t="s">
        <v>9</v>
      </c>
      <c r="E8" s="4" t="s">
        <v>10</v>
      </c>
      <c r="F8" s="7">
        <v>60000</v>
      </c>
      <c r="G8" s="8">
        <v>38.5</v>
      </c>
      <c r="H8" s="20">
        <f>F8*G8</f>
        <v>2310000</v>
      </c>
    </row>
    <row r="9" spans="2:8" ht="68.25" customHeight="1" thickBot="1" x14ac:dyDescent="0.3">
      <c r="B9" s="155"/>
      <c r="C9" s="21">
        <v>4</v>
      </c>
      <c r="D9" s="22" t="s">
        <v>11</v>
      </c>
      <c r="E9" s="25" t="s">
        <v>12</v>
      </c>
      <c r="F9" s="33">
        <v>2400000</v>
      </c>
      <c r="G9" s="26">
        <v>0.99</v>
      </c>
      <c r="H9" s="27">
        <f>F9*G9</f>
        <v>2376000</v>
      </c>
    </row>
    <row r="10" spans="2:8" s="37" customFormat="1" ht="42.75" customHeight="1" thickBot="1" x14ac:dyDescent="0.3">
      <c r="B10" s="158" t="s">
        <v>46</v>
      </c>
      <c r="C10" s="159"/>
      <c r="D10" s="159"/>
      <c r="E10" s="159"/>
      <c r="F10" s="159"/>
      <c r="G10" s="160"/>
      <c r="H10" s="50">
        <f>SUM(H6:H9)</f>
        <v>14187600</v>
      </c>
    </row>
    <row r="11" spans="2:8" s="37" customFormat="1" ht="22.5" customHeight="1" thickBot="1" x14ac:dyDescent="0.3">
      <c r="B11" s="51"/>
      <c r="C11" s="52"/>
      <c r="D11" s="53"/>
      <c r="E11" s="54"/>
      <c r="F11" s="55"/>
      <c r="G11" s="56"/>
      <c r="H11" s="57"/>
    </row>
    <row r="12" spans="2:8" ht="68.25" customHeight="1" x14ac:dyDescent="0.25">
      <c r="B12" s="161" t="s">
        <v>42</v>
      </c>
      <c r="C12" s="14">
        <v>5</v>
      </c>
      <c r="D12" s="15" t="s">
        <v>39</v>
      </c>
      <c r="E12" s="16" t="s">
        <v>79</v>
      </c>
      <c r="F12" s="17">
        <v>6576</v>
      </c>
      <c r="G12" s="34">
        <v>298.07</v>
      </c>
      <c r="H12" s="19">
        <f>F12*G12</f>
        <v>1960108.32</v>
      </c>
    </row>
    <row r="13" spans="2:8" ht="109.5" customHeight="1" thickBot="1" x14ac:dyDescent="0.3">
      <c r="B13" s="162"/>
      <c r="C13" s="21">
        <v>6</v>
      </c>
      <c r="D13" s="22" t="s">
        <v>14</v>
      </c>
      <c r="E13" s="25" t="s">
        <v>15</v>
      </c>
      <c r="F13" s="33">
        <v>8048</v>
      </c>
      <c r="G13" s="35">
        <v>298.07</v>
      </c>
      <c r="H13" s="27">
        <f>F13*G13</f>
        <v>2398867.36</v>
      </c>
    </row>
    <row r="14" spans="2:8" ht="42.75" customHeight="1" thickBot="1" x14ac:dyDescent="0.3">
      <c r="B14" s="158" t="s">
        <v>50</v>
      </c>
      <c r="C14" s="159"/>
      <c r="D14" s="159"/>
      <c r="E14" s="159"/>
      <c r="F14" s="159"/>
      <c r="G14" s="160"/>
      <c r="H14" s="50">
        <f>SUM(H12:H13)</f>
        <v>4358975.68</v>
      </c>
    </row>
    <row r="15" spans="2:8" ht="22.5" customHeight="1" thickBot="1" x14ac:dyDescent="0.3">
      <c r="B15" s="51"/>
      <c r="C15" s="52"/>
      <c r="D15" s="53"/>
      <c r="E15" s="54"/>
      <c r="F15" s="55"/>
      <c r="G15" s="56"/>
      <c r="H15" s="57"/>
    </row>
    <row r="16" spans="2:8" ht="68.25" customHeight="1" thickBot="1" x14ac:dyDescent="0.3">
      <c r="B16" s="38" t="s">
        <v>43</v>
      </c>
      <c r="C16" s="39">
        <v>7</v>
      </c>
      <c r="D16" s="40" t="s">
        <v>17</v>
      </c>
      <c r="E16" s="41" t="s">
        <v>12</v>
      </c>
      <c r="F16" s="42">
        <v>10000000</v>
      </c>
      <c r="G16" s="43">
        <v>0.28999999999999998</v>
      </c>
      <c r="H16" s="44">
        <f>F16*G16</f>
        <v>2900000</v>
      </c>
    </row>
    <row r="17" spans="2:8" ht="42.75" customHeight="1" thickBot="1" x14ac:dyDescent="0.3">
      <c r="B17" s="158" t="s">
        <v>49</v>
      </c>
      <c r="C17" s="159"/>
      <c r="D17" s="159"/>
      <c r="E17" s="159"/>
      <c r="F17" s="159"/>
      <c r="G17" s="160"/>
      <c r="H17" s="50">
        <f>SUM(H16)</f>
        <v>2900000</v>
      </c>
    </row>
    <row r="18" spans="2:8" ht="22.5" customHeight="1" thickBot="1" x14ac:dyDescent="0.3">
      <c r="B18" s="51"/>
      <c r="C18" s="52"/>
      <c r="D18" s="53"/>
      <c r="E18" s="54"/>
      <c r="F18" s="55"/>
      <c r="G18" s="56"/>
      <c r="H18" s="57"/>
    </row>
    <row r="19" spans="2:8" ht="41.25" customHeight="1" x14ac:dyDescent="0.25">
      <c r="B19" s="161" t="s">
        <v>44</v>
      </c>
      <c r="C19" s="14">
        <v>8</v>
      </c>
      <c r="D19" s="28" t="s">
        <v>19</v>
      </c>
      <c r="E19" s="29" t="s">
        <v>20</v>
      </c>
      <c r="F19" s="30">
        <v>60000</v>
      </c>
      <c r="G19" s="18">
        <v>9.6</v>
      </c>
      <c r="H19" s="19">
        <f t="shared" ref="H19:H24" si="0">F19*G19</f>
        <v>576000</v>
      </c>
    </row>
    <row r="20" spans="2:8" ht="41.25" customHeight="1" x14ac:dyDescent="0.25">
      <c r="B20" s="164"/>
      <c r="C20" s="2">
        <v>9</v>
      </c>
      <c r="D20" s="6" t="s">
        <v>21</v>
      </c>
      <c r="E20" s="9" t="s">
        <v>22</v>
      </c>
      <c r="F20" s="7">
        <v>55999.999999999993</v>
      </c>
      <c r="G20" s="8">
        <v>35.200000000000003</v>
      </c>
      <c r="H20" s="20">
        <f t="shared" si="0"/>
        <v>1971200</v>
      </c>
    </row>
    <row r="21" spans="2:8" ht="41.25" customHeight="1" x14ac:dyDescent="0.25">
      <c r="B21" s="164"/>
      <c r="C21" s="2">
        <v>10</v>
      </c>
      <c r="D21" s="6" t="s">
        <v>23</v>
      </c>
      <c r="E21" s="9" t="s">
        <v>22</v>
      </c>
      <c r="F21" s="7">
        <v>55999.999999999993</v>
      </c>
      <c r="G21" s="8">
        <v>28.9</v>
      </c>
      <c r="H21" s="20">
        <f t="shared" si="0"/>
        <v>1618399.9999999998</v>
      </c>
    </row>
    <row r="22" spans="2:8" ht="41.25" customHeight="1" x14ac:dyDescent="0.25">
      <c r="B22" s="164"/>
      <c r="C22" s="2">
        <v>11</v>
      </c>
      <c r="D22" s="6" t="s">
        <v>24</v>
      </c>
      <c r="E22" s="9" t="s">
        <v>25</v>
      </c>
      <c r="F22" s="7">
        <v>671999.99999999988</v>
      </c>
      <c r="G22" s="8">
        <v>3.08</v>
      </c>
      <c r="H22" s="20">
        <f t="shared" si="0"/>
        <v>2069759.9999999998</v>
      </c>
    </row>
    <row r="23" spans="2:8" ht="41.25" customHeight="1" x14ac:dyDescent="0.25">
      <c r="B23" s="164"/>
      <c r="C23" s="2">
        <v>12</v>
      </c>
      <c r="D23" s="6" t="s">
        <v>26</v>
      </c>
      <c r="E23" s="9" t="s">
        <v>27</v>
      </c>
      <c r="F23" s="7">
        <v>2400</v>
      </c>
      <c r="G23" s="8">
        <v>93.5</v>
      </c>
      <c r="H23" s="20">
        <f t="shared" si="0"/>
        <v>224400</v>
      </c>
    </row>
    <row r="24" spans="2:8" ht="41.25" customHeight="1" thickBot="1" x14ac:dyDescent="0.3">
      <c r="B24" s="162"/>
      <c r="C24" s="21">
        <v>13</v>
      </c>
      <c r="D24" s="31" t="s">
        <v>28</v>
      </c>
      <c r="E24" s="32" t="s">
        <v>29</v>
      </c>
      <c r="F24" s="33">
        <v>2500000</v>
      </c>
      <c r="G24" s="26">
        <v>0.5</v>
      </c>
      <c r="H24" s="27">
        <f t="shared" si="0"/>
        <v>1250000</v>
      </c>
    </row>
    <row r="25" spans="2:8" s="37" customFormat="1" ht="42.75" customHeight="1" thickBot="1" x14ac:dyDescent="0.3">
      <c r="B25" s="158" t="s">
        <v>48</v>
      </c>
      <c r="C25" s="159"/>
      <c r="D25" s="159"/>
      <c r="E25" s="159"/>
      <c r="F25" s="159"/>
      <c r="G25" s="160"/>
      <c r="H25" s="50">
        <f>SUM(H19:H24)</f>
        <v>7709760</v>
      </c>
    </row>
    <row r="26" spans="2:8" s="37" customFormat="1" ht="22.5" customHeight="1" thickBot="1" x14ac:dyDescent="0.3">
      <c r="B26" s="51"/>
      <c r="C26" s="52"/>
      <c r="D26" s="53"/>
      <c r="E26" s="54"/>
      <c r="F26" s="55"/>
      <c r="G26" s="56"/>
      <c r="H26" s="57"/>
    </row>
    <row r="27" spans="2:8" ht="54" customHeight="1" x14ac:dyDescent="0.25">
      <c r="B27" s="165" t="s">
        <v>45</v>
      </c>
      <c r="C27" s="14">
        <v>14</v>
      </c>
      <c r="D27" s="15" t="s">
        <v>31</v>
      </c>
      <c r="E27" s="16" t="s">
        <v>32</v>
      </c>
      <c r="F27" s="17">
        <v>6000</v>
      </c>
      <c r="G27" s="18">
        <f>850*0.1+850</f>
        <v>935</v>
      </c>
      <c r="H27" s="19">
        <f>F27*G27</f>
        <v>5610000</v>
      </c>
    </row>
    <row r="28" spans="2:8" ht="54" customHeight="1" x14ac:dyDescent="0.25">
      <c r="B28" s="166"/>
      <c r="C28" s="2">
        <v>15</v>
      </c>
      <c r="D28" s="3" t="s">
        <v>33</v>
      </c>
      <c r="E28" s="12" t="s">
        <v>34</v>
      </c>
      <c r="F28" s="13">
        <v>30000000</v>
      </c>
      <c r="G28" s="8">
        <f>0.24*0.1+0.24</f>
        <v>0.26400000000000001</v>
      </c>
      <c r="H28" s="20">
        <f>F28*G28</f>
        <v>7920000</v>
      </c>
    </row>
    <row r="29" spans="2:8" ht="54" customHeight="1" x14ac:dyDescent="0.25">
      <c r="B29" s="166"/>
      <c r="C29" s="2">
        <v>16</v>
      </c>
      <c r="D29" s="3" t="s">
        <v>35</v>
      </c>
      <c r="E29" s="12" t="s">
        <v>29</v>
      </c>
      <c r="F29" s="13">
        <v>3750000</v>
      </c>
      <c r="G29" s="8">
        <f>0.9*0.1+0.9</f>
        <v>0.99</v>
      </c>
      <c r="H29" s="20">
        <f>F29*G29</f>
        <v>3712500</v>
      </c>
    </row>
    <row r="30" spans="2:8" ht="54" customHeight="1" x14ac:dyDescent="0.25">
      <c r="B30" s="166"/>
      <c r="C30" s="2">
        <v>17</v>
      </c>
      <c r="D30" s="3" t="s">
        <v>36</v>
      </c>
      <c r="E30" s="12" t="s">
        <v>37</v>
      </c>
      <c r="F30" s="13">
        <v>336</v>
      </c>
      <c r="G30" s="8">
        <f>34000*0.1+34000</f>
        <v>37400</v>
      </c>
      <c r="H30" s="20">
        <f>F30*G30</f>
        <v>12566400</v>
      </c>
    </row>
    <row r="31" spans="2:8" ht="54" customHeight="1" thickBot="1" x14ac:dyDescent="0.3">
      <c r="B31" s="167"/>
      <c r="C31" s="21">
        <v>18</v>
      </c>
      <c r="D31" s="22" t="s">
        <v>38</v>
      </c>
      <c r="E31" s="23" t="s">
        <v>15</v>
      </c>
      <c r="F31" s="24">
        <v>3288</v>
      </c>
      <c r="G31" s="26">
        <f>259*0.1+259</f>
        <v>284.89999999999998</v>
      </c>
      <c r="H31" s="27">
        <f>F31*G31</f>
        <v>936751.2</v>
      </c>
    </row>
    <row r="32" spans="2:8" ht="42.75" customHeight="1" thickBot="1" x14ac:dyDescent="0.3">
      <c r="B32" s="158" t="s">
        <v>47</v>
      </c>
      <c r="C32" s="159"/>
      <c r="D32" s="159"/>
      <c r="E32" s="159"/>
      <c r="F32" s="159"/>
      <c r="G32" s="160"/>
      <c r="H32" s="50">
        <f>SUM(H27:H31)</f>
        <v>30745651.199999999</v>
      </c>
    </row>
    <row r="33" spans="1:8" ht="22.5" customHeight="1" thickBot="1" x14ac:dyDescent="0.3">
      <c r="A33" s="37"/>
      <c r="B33" s="51"/>
      <c r="C33" s="52"/>
      <c r="D33" s="53"/>
      <c r="E33" s="54"/>
      <c r="F33" s="55"/>
      <c r="G33" s="56"/>
      <c r="H33" s="57"/>
    </row>
    <row r="34" spans="1:8" ht="52.5" customHeight="1" thickBot="1" x14ac:dyDescent="0.3">
      <c r="B34" s="158" t="s">
        <v>65</v>
      </c>
      <c r="C34" s="159"/>
      <c r="D34" s="159"/>
      <c r="E34" s="159"/>
      <c r="F34" s="159"/>
      <c r="G34" s="160"/>
      <c r="H34" s="50">
        <f>SUM(H10,H14,H17,H25,H32)</f>
        <v>59901986.879999995</v>
      </c>
    </row>
    <row r="35" spans="1:8" ht="33" customHeight="1" x14ac:dyDescent="0.25"/>
    <row r="36" spans="1:8" ht="18.75" x14ac:dyDescent="0.3">
      <c r="B36" s="66" t="s">
        <v>70</v>
      </c>
      <c r="C36" s="67"/>
      <c r="D36" s="67" t="s">
        <v>72</v>
      </c>
      <c r="F36" s="127"/>
      <c r="G36" s="127"/>
      <c r="H36" s="127"/>
    </row>
    <row r="37" spans="1:8" ht="18.75" x14ac:dyDescent="0.3">
      <c r="B37" s="67"/>
      <c r="C37" s="67"/>
      <c r="D37" s="68" t="s">
        <v>71</v>
      </c>
      <c r="F37" s="163" t="s">
        <v>75</v>
      </c>
      <c r="G37" s="163"/>
      <c r="H37" s="163"/>
    </row>
  </sheetData>
  <sheetProtection sheet="1" objects="1" scenarios="1"/>
  <mergeCells count="13">
    <mergeCell ref="F37:H37"/>
    <mergeCell ref="B32:G32"/>
    <mergeCell ref="B34:G34"/>
    <mergeCell ref="B14:G14"/>
    <mergeCell ref="B17:G17"/>
    <mergeCell ref="B19:B24"/>
    <mergeCell ref="B25:G25"/>
    <mergeCell ref="B27:B31"/>
    <mergeCell ref="B6:B9"/>
    <mergeCell ref="B2:H2"/>
    <mergeCell ref="B3:H3"/>
    <mergeCell ref="B10:G10"/>
    <mergeCell ref="B12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41B9D-4CAD-46A3-A808-26E0C8A2186E}">
  <sheetPr>
    <pageSetUpPr fitToPage="1"/>
  </sheetPr>
  <dimension ref="A2:P43"/>
  <sheetViews>
    <sheetView showGridLines="0" zoomScale="110" zoomScaleNormal="110" workbookViewId="0">
      <pane xSplit="1" ySplit="8" topLeftCell="B9" activePane="bottomRight" state="frozen"/>
      <selection activeCell="C26" sqref="C26"/>
      <selection pane="topRight" activeCell="C26" sqref="C26"/>
      <selection pane="bottomLeft" activeCell="C26" sqref="C26"/>
      <selection pane="bottomRight" activeCell="E8" sqref="E8"/>
    </sheetView>
  </sheetViews>
  <sheetFormatPr defaultRowHeight="15" x14ac:dyDescent="0.25"/>
  <cols>
    <col min="1" max="1" width="9.140625" style="69"/>
    <col min="2" max="2" width="19.42578125" style="69" customWidth="1"/>
    <col min="3" max="3" width="7" style="69" customWidth="1"/>
    <col min="4" max="4" width="32.140625" style="69" customWidth="1"/>
    <col min="5" max="5" width="12.140625" style="69" customWidth="1"/>
    <col min="6" max="6" width="11.140625" style="69" customWidth="1"/>
    <col min="7" max="7" width="6.5703125" style="69" customWidth="1"/>
    <col min="8" max="8" width="19.5703125" style="125" customWidth="1"/>
    <col min="9" max="9" width="26.5703125" style="69" customWidth="1"/>
    <col min="10" max="16384" width="9.140625" style="69"/>
  </cols>
  <sheetData>
    <row r="2" spans="2:16" ht="18.75" x14ac:dyDescent="0.3">
      <c r="B2" s="186" t="s">
        <v>74</v>
      </c>
      <c r="C2" s="186"/>
      <c r="D2" s="186"/>
      <c r="E2" s="186"/>
      <c r="F2" s="186"/>
      <c r="G2" s="186"/>
      <c r="H2" s="186"/>
      <c r="I2" s="186"/>
    </row>
    <row r="3" spans="2:16" ht="18.75" x14ac:dyDescent="0.3">
      <c r="B3" s="186" t="s">
        <v>58</v>
      </c>
      <c r="C3" s="186"/>
      <c r="D3" s="186"/>
      <c r="E3" s="186"/>
      <c r="F3" s="186"/>
      <c r="G3" s="186"/>
      <c r="H3" s="186"/>
      <c r="I3" s="186"/>
    </row>
    <row r="4" spans="2:16" ht="18.75" x14ac:dyDescent="0.3">
      <c r="B4" s="186" t="s">
        <v>59</v>
      </c>
      <c r="C4" s="186"/>
      <c r="D4" s="186"/>
      <c r="E4" s="186"/>
      <c r="F4" s="186"/>
      <c r="G4" s="186"/>
      <c r="H4" s="186"/>
      <c r="I4" s="186"/>
    </row>
    <row r="5" spans="2:16" ht="18.75" x14ac:dyDescent="0.3">
      <c r="B5" s="70"/>
      <c r="C5" s="70"/>
      <c r="D5" s="70"/>
      <c r="E5" s="70"/>
      <c r="F5" s="70"/>
      <c r="G5" s="70"/>
      <c r="H5" s="71"/>
      <c r="I5" s="70"/>
    </row>
    <row r="6" spans="2:16" ht="25.5" customHeight="1" x14ac:dyDescent="0.3">
      <c r="B6" s="72" t="s">
        <v>55</v>
      </c>
      <c r="C6" s="187"/>
      <c r="D6" s="187"/>
      <c r="E6" s="187"/>
      <c r="F6" s="187"/>
      <c r="G6" s="187"/>
      <c r="H6" s="187"/>
      <c r="I6" s="187"/>
      <c r="K6" s="168" t="s">
        <v>61</v>
      </c>
      <c r="L6" s="168"/>
      <c r="M6" s="168"/>
      <c r="N6" s="168"/>
      <c r="O6" s="168"/>
      <c r="P6" s="168"/>
    </row>
    <row r="7" spans="2:16" ht="25.5" customHeight="1" thickBot="1" x14ac:dyDescent="0.3">
      <c r="B7" s="185"/>
      <c r="C7" s="185"/>
      <c r="D7" s="185"/>
      <c r="E7" s="185"/>
      <c r="F7" s="185"/>
      <c r="G7" s="185"/>
      <c r="H7" s="185"/>
      <c r="I7" s="185"/>
      <c r="K7" s="168"/>
      <c r="L7" s="168"/>
      <c r="M7" s="168"/>
      <c r="N7" s="168"/>
      <c r="O7" s="168"/>
      <c r="P7" s="168"/>
    </row>
    <row r="8" spans="2:16" ht="39" thickBot="1" x14ac:dyDescent="0.3">
      <c r="B8" s="73" t="s">
        <v>54</v>
      </c>
      <c r="C8" s="74" t="s">
        <v>0</v>
      </c>
      <c r="D8" s="74" t="s">
        <v>1</v>
      </c>
      <c r="E8" s="74" t="s">
        <v>2</v>
      </c>
      <c r="F8" s="74" t="s">
        <v>52</v>
      </c>
      <c r="G8" s="74" t="s">
        <v>51</v>
      </c>
      <c r="H8" s="75" t="s">
        <v>3</v>
      </c>
      <c r="I8" s="76" t="s">
        <v>53</v>
      </c>
      <c r="K8" s="168"/>
      <c r="L8" s="168"/>
      <c r="M8" s="168"/>
      <c r="N8" s="168"/>
      <c r="O8" s="168"/>
      <c r="P8" s="168"/>
    </row>
    <row r="9" spans="2:16" s="77" customFormat="1" ht="15.75" customHeight="1" thickBot="1" x14ac:dyDescent="0.3">
      <c r="C9" s="78"/>
      <c r="D9" s="78"/>
      <c r="E9" s="78"/>
      <c r="F9" s="78"/>
      <c r="G9" s="78"/>
      <c r="H9" s="79"/>
      <c r="I9" s="78"/>
      <c r="L9" s="80"/>
      <c r="M9" s="80"/>
      <c r="N9" s="80"/>
    </row>
    <row r="10" spans="2:16" ht="51" x14ac:dyDescent="0.25">
      <c r="B10" s="182" t="s">
        <v>41</v>
      </c>
      <c r="C10" s="81">
        <v>1</v>
      </c>
      <c r="D10" s="82" t="s">
        <v>5</v>
      </c>
      <c r="E10" s="83" t="s">
        <v>6</v>
      </c>
      <c r="F10" s="84">
        <v>12</v>
      </c>
      <c r="G10" s="173">
        <v>4</v>
      </c>
      <c r="H10" s="60"/>
      <c r="I10" s="85">
        <f>F10*H10</f>
        <v>0</v>
      </c>
      <c r="L10" s="80"/>
      <c r="M10" s="80"/>
      <c r="N10" s="80"/>
    </row>
    <row r="11" spans="2:16" ht="51" x14ac:dyDescent="0.25">
      <c r="B11" s="183"/>
      <c r="C11" s="86">
        <v>2</v>
      </c>
      <c r="D11" s="87" t="s">
        <v>7</v>
      </c>
      <c r="E11" s="88" t="s">
        <v>8</v>
      </c>
      <c r="F11" s="89">
        <v>18576</v>
      </c>
      <c r="G11" s="174"/>
      <c r="H11" s="61"/>
      <c r="I11" s="90">
        <f t="shared" ref="I11:I20" si="0">F11*H11</f>
        <v>0</v>
      </c>
      <c r="L11" s="80"/>
      <c r="M11" s="80"/>
      <c r="N11" s="80"/>
    </row>
    <row r="12" spans="2:16" ht="25.5" x14ac:dyDescent="0.25">
      <c r="B12" s="183"/>
      <c r="C12" s="86">
        <v>3</v>
      </c>
      <c r="D12" s="87" t="s">
        <v>9</v>
      </c>
      <c r="E12" s="88" t="s">
        <v>10</v>
      </c>
      <c r="F12" s="89">
        <v>60000</v>
      </c>
      <c r="G12" s="174"/>
      <c r="H12" s="61"/>
      <c r="I12" s="90">
        <f t="shared" si="0"/>
        <v>0</v>
      </c>
    </row>
    <row r="13" spans="2:16" ht="64.5" thickBot="1" x14ac:dyDescent="0.3">
      <c r="B13" s="184"/>
      <c r="C13" s="91">
        <v>4</v>
      </c>
      <c r="D13" s="92" t="s">
        <v>11</v>
      </c>
      <c r="E13" s="93" t="s">
        <v>12</v>
      </c>
      <c r="F13" s="94">
        <v>2400000</v>
      </c>
      <c r="G13" s="175"/>
      <c r="H13" s="62"/>
      <c r="I13" s="95">
        <f t="shared" si="0"/>
        <v>0</v>
      </c>
    </row>
    <row r="14" spans="2:16" s="97" customFormat="1" ht="22.5" customHeight="1" thickBot="1" x14ac:dyDescent="0.3">
      <c r="B14" s="170" t="s">
        <v>46</v>
      </c>
      <c r="C14" s="171"/>
      <c r="D14" s="171"/>
      <c r="E14" s="171"/>
      <c r="F14" s="171"/>
      <c r="G14" s="171"/>
      <c r="H14" s="172"/>
      <c r="I14" s="96">
        <f>SUM(I10:I13)</f>
        <v>0</v>
      </c>
    </row>
    <row r="15" spans="2:16" s="97" customFormat="1" ht="15.75" thickBot="1" x14ac:dyDescent="0.3">
      <c r="B15" s="98"/>
      <c r="C15" s="99"/>
      <c r="D15" s="100"/>
      <c r="E15" s="101"/>
      <c r="F15" s="102"/>
      <c r="G15" s="101"/>
      <c r="H15" s="103"/>
      <c r="I15" s="104"/>
    </row>
    <row r="16" spans="2:16" ht="38.25" x14ac:dyDescent="0.25">
      <c r="B16" s="176" t="s">
        <v>42</v>
      </c>
      <c r="C16" s="81">
        <v>5</v>
      </c>
      <c r="D16" s="82" t="s">
        <v>39</v>
      </c>
      <c r="E16" s="105" t="s">
        <v>79</v>
      </c>
      <c r="F16" s="84">
        <v>6576</v>
      </c>
      <c r="G16" s="173">
        <v>2</v>
      </c>
      <c r="H16" s="63"/>
      <c r="I16" s="85">
        <f t="shared" si="0"/>
        <v>0</v>
      </c>
    </row>
    <row r="17" spans="2:9" ht="141" thickBot="1" x14ac:dyDescent="0.3">
      <c r="B17" s="178"/>
      <c r="C17" s="91">
        <v>6</v>
      </c>
      <c r="D17" s="92" t="s">
        <v>14</v>
      </c>
      <c r="E17" s="93" t="s">
        <v>15</v>
      </c>
      <c r="F17" s="94">
        <v>8048</v>
      </c>
      <c r="G17" s="175"/>
      <c r="H17" s="64"/>
      <c r="I17" s="95">
        <f t="shared" si="0"/>
        <v>0</v>
      </c>
    </row>
    <row r="18" spans="2:9" ht="25.5" customHeight="1" thickBot="1" x14ac:dyDescent="0.3">
      <c r="B18" s="170" t="s">
        <v>50</v>
      </c>
      <c r="C18" s="171"/>
      <c r="D18" s="171"/>
      <c r="E18" s="171"/>
      <c r="F18" s="171"/>
      <c r="G18" s="171"/>
      <c r="H18" s="172"/>
      <c r="I18" s="96">
        <f>SUM(I16:I17)</f>
        <v>0</v>
      </c>
    </row>
    <row r="19" spans="2:9" ht="15.75" thickBot="1" x14ac:dyDescent="0.3">
      <c r="B19" s="98"/>
      <c r="C19" s="99"/>
      <c r="D19" s="100"/>
      <c r="E19" s="101"/>
      <c r="F19" s="102"/>
      <c r="G19" s="101"/>
      <c r="H19" s="103"/>
      <c r="I19" s="104"/>
    </row>
    <row r="20" spans="2:9" ht="46.5" customHeight="1" thickBot="1" x14ac:dyDescent="0.3">
      <c r="B20" s="106" t="s">
        <v>43</v>
      </c>
      <c r="C20" s="107">
        <v>7</v>
      </c>
      <c r="D20" s="108" t="s">
        <v>17</v>
      </c>
      <c r="E20" s="109" t="s">
        <v>12</v>
      </c>
      <c r="F20" s="110">
        <v>10000000</v>
      </c>
      <c r="G20" s="111">
        <v>4</v>
      </c>
      <c r="H20" s="65"/>
      <c r="I20" s="112">
        <f t="shared" si="0"/>
        <v>0</v>
      </c>
    </row>
    <row r="21" spans="2:9" ht="25.5" customHeight="1" thickBot="1" x14ac:dyDescent="0.3">
      <c r="B21" s="170" t="s">
        <v>49</v>
      </c>
      <c r="C21" s="171"/>
      <c r="D21" s="171"/>
      <c r="E21" s="171"/>
      <c r="F21" s="171"/>
      <c r="G21" s="171"/>
      <c r="H21" s="172"/>
      <c r="I21" s="96">
        <f>SUM(I20)</f>
        <v>0</v>
      </c>
    </row>
    <row r="22" spans="2:9" ht="15.75" thickBot="1" x14ac:dyDescent="0.3">
      <c r="B22" s="98"/>
      <c r="C22" s="99"/>
      <c r="D22" s="100"/>
      <c r="E22" s="101"/>
      <c r="F22" s="102"/>
      <c r="G22" s="101"/>
      <c r="H22" s="103"/>
      <c r="I22" s="104"/>
    </row>
    <row r="23" spans="2:9" ht="25.5" customHeight="1" x14ac:dyDescent="0.25">
      <c r="B23" s="176" t="s">
        <v>44</v>
      </c>
      <c r="C23" s="81">
        <v>8</v>
      </c>
      <c r="D23" s="113" t="s">
        <v>19</v>
      </c>
      <c r="E23" s="114" t="s">
        <v>20</v>
      </c>
      <c r="F23" s="115">
        <v>60000</v>
      </c>
      <c r="G23" s="173">
        <v>1</v>
      </c>
      <c r="H23" s="60"/>
      <c r="I23" s="85">
        <f t="shared" ref="I23:I35" si="1">F23*H23</f>
        <v>0</v>
      </c>
    </row>
    <row r="24" spans="2:9" ht="25.5" customHeight="1" x14ac:dyDescent="0.25">
      <c r="B24" s="177"/>
      <c r="C24" s="86">
        <v>9</v>
      </c>
      <c r="D24" s="117" t="s">
        <v>21</v>
      </c>
      <c r="E24" s="118" t="s">
        <v>22</v>
      </c>
      <c r="F24" s="89">
        <v>55999.999999999993</v>
      </c>
      <c r="G24" s="174"/>
      <c r="H24" s="61"/>
      <c r="I24" s="90">
        <f t="shared" si="1"/>
        <v>0</v>
      </c>
    </row>
    <row r="25" spans="2:9" ht="25.5" customHeight="1" x14ac:dyDescent="0.25">
      <c r="B25" s="177"/>
      <c r="C25" s="86">
        <v>10</v>
      </c>
      <c r="D25" s="117" t="s">
        <v>23</v>
      </c>
      <c r="E25" s="118" t="s">
        <v>22</v>
      </c>
      <c r="F25" s="89">
        <v>55999.999999999993</v>
      </c>
      <c r="G25" s="174"/>
      <c r="H25" s="61"/>
      <c r="I25" s="90">
        <f t="shared" si="1"/>
        <v>0</v>
      </c>
    </row>
    <row r="26" spans="2:9" ht="25.5" customHeight="1" x14ac:dyDescent="0.25">
      <c r="B26" s="177"/>
      <c r="C26" s="86">
        <v>11</v>
      </c>
      <c r="D26" s="117" t="s">
        <v>24</v>
      </c>
      <c r="E26" s="118" t="s">
        <v>25</v>
      </c>
      <c r="F26" s="89">
        <v>671999.99999999988</v>
      </c>
      <c r="G26" s="174"/>
      <c r="H26" s="61"/>
      <c r="I26" s="90">
        <f t="shared" si="1"/>
        <v>0</v>
      </c>
    </row>
    <row r="27" spans="2:9" ht="25.5" customHeight="1" x14ac:dyDescent="0.25">
      <c r="B27" s="177"/>
      <c r="C27" s="86">
        <v>12</v>
      </c>
      <c r="D27" s="117" t="s">
        <v>26</v>
      </c>
      <c r="E27" s="118" t="s">
        <v>27</v>
      </c>
      <c r="F27" s="89">
        <v>2400</v>
      </c>
      <c r="G27" s="174"/>
      <c r="H27" s="61"/>
      <c r="I27" s="90">
        <f t="shared" si="1"/>
        <v>0</v>
      </c>
    </row>
    <row r="28" spans="2:9" ht="25.5" customHeight="1" thickBot="1" x14ac:dyDescent="0.3">
      <c r="B28" s="178"/>
      <c r="C28" s="91">
        <v>13</v>
      </c>
      <c r="D28" s="119" t="s">
        <v>28</v>
      </c>
      <c r="E28" s="120" t="s">
        <v>29</v>
      </c>
      <c r="F28" s="94">
        <v>2500000</v>
      </c>
      <c r="G28" s="175"/>
      <c r="H28" s="62"/>
      <c r="I28" s="95">
        <f t="shared" si="1"/>
        <v>0</v>
      </c>
    </row>
    <row r="29" spans="2:9" s="97" customFormat="1" ht="25.5" customHeight="1" thickBot="1" x14ac:dyDescent="0.3">
      <c r="B29" s="170" t="s">
        <v>48</v>
      </c>
      <c r="C29" s="171"/>
      <c r="D29" s="171"/>
      <c r="E29" s="171"/>
      <c r="F29" s="171"/>
      <c r="G29" s="171"/>
      <c r="H29" s="172"/>
      <c r="I29" s="96">
        <f>SUM(I23:I28)</f>
        <v>0</v>
      </c>
    </row>
    <row r="30" spans="2:9" s="97" customFormat="1" ht="15.75" thickBot="1" x14ac:dyDescent="0.3">
      <c r="B30" s="98"/>
      <c r="C30" s="99"/>
      <c r="D30" s="100"/>
      <c r="E30" s="101"/>
      <c r="F30" s="102"/>
      <c r="G30" s="101"/>
      <c r="H30" s="103"/>
      <c r="I30" s="104"/>
    </row>
    <row r="31" spans="2:9" ht="38.25" x14ac:dyDescent="0.25">
      <c r="B31" s="179" t="s">
        <v>45</v>
      </c>
      <c r="C31" s="81">
        <v>14</v>
      </c>
      <c r="D31" s="82" t="s">
        <v>31</v>
      </c>
      <c r="E31" s="105" t="s">
        <v>32</v>
      </c>
      <c r="F31" s="84">
        <v>6000</v>
      </c>
      <c r="G31" s="173">
        <v>3</v>
      </c>
      <c r="H31" s="60"/>
      <c r="I31" s="85">
        <f t="shared" si="1"/>
        <v>0</v>
      </c>
    </row>
    <row r="32" spans="2:9" ht="38.25" x14ac:dyDescent="0.25">
      <c r="B32" s="180"/>
      <c r="C32" s="86">
        <v>15</v>
      </c>
      <c r="D32" s="87" t="s">
        <v>33</v>
      </c>
      <c r="E32" s="121" t="s">
        <v>34</v>
      </c>
      <c r="F32" s="122">
        <v>30000000</v>
      </c>
      <c r="G32" s="174"/>
      <c r="H32" s="61"/>
      <c r="I32" s="90">
        <f t="shared" si="1"/>
        <v>0</v>
      </c>
    </row>
    <row r="33" spans="1:9" ht="38.25" x14ac:dyDescent="0.25">
      <c r="B33" s="180"/>
      <c r="C33" s="86">
        <v>16</v>
      </c>
      <c r="D33" s="87" t="s">
        <v>35</v>
      </c>
      <c r="E33" s="121" t="s">
        <v>29</v>
      </c>
      <c r="F33" s="122">
        <v>3750000</v>
      </c>
      <c r="G33" s="174"/>
      <c r="H33" s="61"/>
      <c r="I33" s="90">
        <f t="shared" si="1"/>
        <v>0</v>
      </c>
    </row>
    <row r="34" spans="1:9" ht="51" x14ac:dyDescent="0.25">
      <c r="B34" s="180"/>
      <c r="C34" s="86">
        <v>17</v>
      </c>
      <c r="D34" s="87" t="s">
        <v>36</v>
      </c>
      <c r="E34" s="121" t="s">
        <v>37</v>
      </c>
      <c r="F34" s="122">
        <v>336</v>
      </c>
      <c r="G34" s="174"/>
      <c r="H34" s="61"/>
      <c r="I34" s="90">
        <f t="shared" si="1"/>
        <v>0</v>
      </c>
    </row>
    <row r="35" spans="1:9" ht="51.75" thickBot="1" x14ac:dyDescent="0.3">
      <c r="B35" s="181"/>
      <c r="C35" s="91">
        <v>18</v>
      </c>
      <c r="D35" s="92" t="s">
        <v>38</v>
      </c>
      <c r="E35" s="123" t="s">
        <v>15</v>
      </c>
      <c r="F35" s="124">
        <v>3288</v>
      </c>
      <c r="G35" s="175"/>
      <c r="H35" s="62"/>
      <c r="I35" s="95">
        <f t="shared" si="1"/>
        <v>0</v>
      </c>
    </row>
    <row r="36" spans="1:9" ht="25.5" customHeight="1" thickBot="1" x14ac:dyDescent="0.3">
      <c r="B36" s="170" t="s">
        <v>47</v>
      </c>
      <c r="C36" s="171"/>
      <c r="D36" s="171"/>
      <c r="E36" s="171"/>
      <c r="F36" s="171"/>
      <c r="G36" s="171"/>
      <c r="H36" s="172"/>
      <c r="I36" s="96">
        <f>SUM(I31:I35)</f>
        <v>0</v>
      </c>
    </row>
    <row r="37" spans="1:9" ht="15.75" thickBot="1" x14ac:dyDescent="0.3">
      <c r="A37" s="97"/>
      <c r="B37" s="98"/>
      <c r="C37" s="99"/>
      <c r="D37" s="100"/>
      <c r="E37" s="101"/>
      <c r="F37" s="102"/>
      <c r="G37" s="101"/>
      <c r="H37" s="103"/>
      <c r="I37" s="104"/>
    </row>
    <row r="38" spans="1:9" ht="42.75" customHeight="1" thickBot="1" x14ac:dyDescent="0.3">
      <c r="B38" s="170" t="s">
        <v>80</v>
      </c>
      <c r="C38" s="171"/>
      <c r="D38" s="171"/>
      <c r="E38" s="171"/>
      <c r="F38" s="171"/>
      <c r="G38" s="171"/>
      <c r="H38" s="172"/>
      <c r="I38" s="96">
        <f>SUM(I14,I18,I21,I29,I36)</f>
        <v>0</v>
      </c>
    </row>
    <row r="39" spans="1:9" ht="20.25" customHeight="1" thickBot="1" x14ac:dyDescent="0.3">
      <c r="B39" s="98"/>
      <c r="C39" s="99"/>
      <c r="D39" s="100"/>
      <c r="E39" s="101"/>
      <c r="F39" s="102"/>
      <c r="G39" s="101"/>
      <c r="H39" s="103"/>
      <c r="I39" s="104"/>
    </row>
    <row r="40" spans="1:9" ht="42.75" customHeight="1" thickBot="1" x14ac:dyDescent="0.3">
      <c r="B40" s="170" t="s">
        <v>81</v>
      </c>
      <c r="C40" s="171"/>
      <c r="D40" s="171"/>
      <c r="E40" s="171"/>
      <c r="F40" s="171"/>
      <c r="G40" s="171"/>
      <c r="H40" s="172"/>
      <c r="I40" s="96">
        <f>(I14*4)+(I18*2)+(I21*4)+(I29*1)+(I36*3)</f>
        <v>0</v>
      </c>
    </row>
    <row r="41" spans="1:9" ht="50.25" customHeight="1" x14ac:dyDescent="0.25"/>
    <row r="42" spans="1:9" ht="27" customHeight="1" x14ac:dyDescent="0.25">
      <c r="B42" s="169" t="s">
        <v>73</v>
      </c>
      <c r="C42" s="169"/>
      <c r="D42" s="126"/>
      <c r="E42" s="169" t="s">
        <v>72</v>
      </c>
      <c r="F42" s="169"/>
      <c r="G42" s="169"/>
      <c r="H42" s="169"/>
      <c r="I42" s="169"/>
    </row>
    <row r="43" spans="1:9" ht="41.25" customHeight="1" x14ac:dyDescent="0.25"/>
  </sheetData>
  <sheetProtection algorithmName="SHA-512" hashValue="e2/wQw5/bbhQmjUtnbYg3l9pjDEETuEl0VhEoBpVxUo+F1js6m/4zevxKQl0yBaEyRTsRTC/gV4L2zWUCKaP0Q==" saltValue="qXUInKputSTMla6CPYGIkg==" spinCount="100000" sheet="1" objects="1" scenarios="1"/>
  <mergeCells count="23">
    <mergeCell ref="B21:H21"/>
    <mergeCell ref="B29:H29"/>
    <mergeCell ref="B7:I7"/>
    <mergeCell ref="B2:I2"/>
    <mergeCell ref="B3:I3"/>
    <mergeCell ref="C6:I6"/>
    <mergeCell ref="B4:I4"/>
    <mergeCell ref="K6:P8"/>
    <mergeCell ref="E42:I42"/>
    <mergeCell ref="B42:C42"/>
    <mergeCell ref="B36:H36"/>
    <mergeCell ref="B38:H38"/>
    <mergeCell ref="B40:H40"/>
    <mergeCell ref="G10:G13"/>
    <mergeCell ref="G16:G17"/>
    <mergeCell ref="G23:G28"/>
    <mergeCell ref="G31:G35"/>
    <mergeCell ref="B23:B28"/>
    <mergeCell ref="B31:B35"/>
    <mergeCell ref="B10:B13"/>
    <mergeCell ref="B16:B17"/>
    <mergeCell ref="B14:H14"/>
    <mergeCell ref="B18:H18"/>
  </mergeCells>
  <printOptions horizontalCentered="1"/>
  <pageMargins left="0.78740157480314965" right="0.78740157480314965" top="0.59055118110236227" bottom="0.59055118110236227" header="0" footer="0"/>
  <pageSetup paperSize="9" scale="58" orientation="portrait" r:id="rId1"/>
  <rowBreaks count="1" manualBreakCount="1">
    <brk id="18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9ABE4C-84A4-49E1-98FB-E88D35CB1DB3}">
  <sheetPr>
    <pageSetUpPr fitToPage="1"/>
  </sheetPr>
  <dimension ref="A2:O30"/>
  <sheetViews>
    <sheetView showGridLines="0" tabSelected="1" zoomScale="80" zoomScaleNormal="80" workbookViewId="0">
      <selection activeCell="H27" sqref="H27"/>
    </sheetView>
  </sheetViews>
  <sheetFormatPr defaultRowHeight="15" x14ac:dyDescent="0.25"/>
  <cols>
    <col min="1" max="1" width="9.140625" style="129"/>
    <col min="2" max="2" width="17.42578125" style="129" customWidth="1"/>
    <col min="3" max="3" width="9.140625" style="129"/>
    <col min="4" max="4" width="48.140625" style="129" bestFit="1" customWidth="1"/>
    <col min="5" max="5" width="12.85546875" style="129" customWidth="1"/>
    <col min="6" max="6" width="11.5703125" style="129" customWidth="1"/>
    <col min="7" max="7" width="17.140625" style="129" customWidth="1"/>
    <col min="8" max="8" width="22.42578125" style="129" customWidth="1"/>
    <col min="9" max="16384" width="9.140625" style="129"/>
  </cols>
  <sheetData>
    <row r="2" spans="1:15" ht="18.75" x14ac:dyDescent="0.25">
      <c r="B2" s="190" t="s">
        <v>74</v>
      </c>
      <c r="C2" s="190"/>
      <c r="D2" s="190"/>
      <c r="E2" s="190"/>
      <c r="F2" s="190"/>
      <c r="G2" s="190"/>
      <c r="H2" s="190"/>
    </row>
    <row r="3" spans="1:15" ht="18.75" x14ac:dyDescent="0.25">
      <c r="B3" s="190" t="s">
        <v>57</v>
      </c>
      <c r="C3" s="190"/>
      <c r="D3" s="190"/>
      <c r="E3" s="190"/>
      <c r="F3" s="190"/>
      <c r="G3" s="190"/>
      <c r="H3" s="190"/>
    </row>
    <row r="4" spans="1:15" ht="18.75" x14ac:dyDescent="0.25">
      <c r="B4" s="190" t="s">
        <v>60</v>
      </c>
      <c r="C4" s="190"/>
      <c r="D4" s="190"/>
      <c r="E4" s="190"/>
      <c r="F4" s="190"/>
      <c r="G4" s="190"/>
      <c r="H4" s="190"/>
    </row>
    <row r="5" spans="1:15" ht="18.75" x14ac:dyDescent="0.25">
      <c r="B5" s="130"/>
      <c r="C5" s="130"/>
      <c r="D5" s="130"/>
      <c r="E5" s="130"/>
      <c r="F5" s="130"/>
      <c r="G5" s="130"/>
    </row>
    <row r="6" spans="1:15" ht="18.75" customHeight="1" x14ac:dyDescent="0.25">
      <c r="B6" s="131" t="s">
        <v>55</v>
      </c>
      <c r="C6" s="151" t="str">
        <f>IF('Anexo IIIA Compra Assegurada'!C6=0," ",'Anexo IIIA Compra Assegurada'!C6)</f>
        <v xml:space="preserve"> </v>
      </c>
      <c r="D6" s="152"/>
      <c r="E6" s="152"/>
      <c r="F6" s="152"/>
      <c r="G6" s="152"/>
      <c r="H6" s="152"/>
      <c r="K6" s="188" t="s">
        <v>68</v>
      </c>
      <c r="L6" s="189"/>
      <c r="M6" s="189"/>
      <c r="N6" s="189"/>
      <c r="O6" s="189"/>
    </row>
    <row r="7" spans="1:15" ht="18.75" customHeight="1" thickBot="1" x14ac:dyDescent="0.3">
      <c r="K7" s="189"/>
      <c r="L7" s="189"/>
      <c r="M7" s="189"/>
      <c r="N7" s="189"/>
      <c r="O7" s="189"/>
    </row>
    <row r="8" spans="1:15" ht="56.1" customHeight="1" thickBot="1" x14ac:dyDescent="0.3">
      <c r="A8" s="132" t="s">
        <v>40</v>
      </c>
      <c r="B8" s="73" t="s">
        <v>54</v>
      </c>
      <c r="C8" s="74" t="s">
        <v>0</v>
      </c>
      <c r="D8" s="74" t="s">
        <v>1</v>
      </c>
      <c r="E8" s="74" t="s">
        <v>2</v>
      </c>
      <c r="F8" s="74" t="s">
        <v>77</v>
      </c>
      <c r="G8" s="74" t="s">
        <v>3</v>
      </c>
      <c r="H8" s="76" t="s">
        <v>64</v>
      </c>
      <c r="K8" s="189"/>
      <c r="L8" s="189"/>
      <c r="M8" s="189"/>
      <c r="N8" s="189"/>
      <c r="O8" s="189"/>
    </row>
    <row r="9" spans="1:15" ht="44.25" customHeight="1" x14ac:dyDescent="0.25">
      <c r="B9" s="191" t="s">
        <v>4</v>
      </c>
      <c r="C9" s="133">
        <v>1</v>
      </c>
      <c r="D9" s="134" t="s">
        <v>5</v>
      </c>
      <c r="E9" s="135" t="s">
        <v>6</v>
      </c>
      <c r="F9" s="122">
        <v>4</v>
      </c>
      <c r="G9" s="136">
        <f>'Anexo IIIA Compra Assegurada'!H10</f>
        <v>0</v>
      </c>
      <c r="H9" s="137">
        <f t="shared" ref="H9:H26" si="0">F9*G9</f>
        <v>0</v>
      </c>
      <c r="K9" s="189"/>
      <c r="L9" s="189"/>
      <c r="M9" s="189"/>
      <c r="N9" s="189"/>
      <c r="O9" s="189"/>
    </row>
    <row r="10" spans="1:15" ht="44.25" customHeight="1" x14ac:dyDescent="0.25">
      <c r="B10" s="177"/>
      <c r="C10" s="86">
        <v>2</v>
      </c>
      <c r="D10" s="87" t="s">
        <v>7</v>
      </c>
      <c r="E10" s="88" t="s">
        <v>8</v>
      </c>
      <c r="F10" s="89">
        <v>6192</v>
      </c>
      <c r="G10" s="138">
        <f>'Anexo IIIA Compra Assegurada'!H11</f>
        <v>0</v>
      </c>
      <c r="H10" s="139">
        <f t="shared" si="0"/>
        <v>0</v>
      </c>
    </row>
    <row r="11" spans="1:15" ht="44.25" customHeight="1" x14ac:dyDescent="0.25">
      <c r="B11" s="177"/>
      <c r="C11" s="86">
        <v>3</v>
      </c>
      <c r="D11" s="87" t="s">
        <v>9</v>
      </c>
      <c r="E11" s="88" t="s">
        <v>10</v>
      </c>
      <c r="F11" s="89">
        <v>20000</v>
      </c>
      <c r="G11" s="138">
        <f>'Anexo IIIA Compra Assegurada'!H12</f>
        <v>0</v>
      </c>
      <c r="H11" s="139">
        <f t="shared" si="0"/>
        <v>0</v>
      </c>
    </row>
    <row r="12" spans="1:15" ht="49.5" customHeight="1" x14ac:dyDescent="0.25">
      <c r="B12" s="177"/>
      <c r="C12" s="86">
        <v>4</v>
      </c>
      <c r="D12" s="87" t="s">
        <v>11</v>
      </c>
      <c r="E12" s="88" t="s">
        <v>12</v>
      </c>
      <c r="F12" s="89">
        <v>800000</v>
      </c>
      <c r="G12" s="138">
        <f>'Anexo IIIA Compra Assegurada'!H13</f>
        <v>0</v>
      </c>
      <c r="H12" s="139">
        <f t="shared" si="0"/>
        <v>0</v>
      </c>
    </row>
    <row r="13" spans="1:15" ht="35.25" customHeight="1" x14ac:dyDescent="0.25">
      <c r="B13" s="177" t="s">
        <v>13</v>
      </c>
      <c r="C13" s="86">
        <v>5</v>
      </c>
      <c r="D13" s="87" t="s">
        <v>39</v>
      </c>
      <c r="E13" s="118" t="s">
        <v>79</v>
      </c>
      <c r="F13" s="89">
        <v>2192</v>
      </c>
      <c r="G13" s="140">
        <f>'Anexo IIIA Compra Assegurada'!H16</f>
        <v>0</v>
      </c>
      <c r="H13" s="139">
        <f t="shared" si="0"/>
        <v>0</v>
      </c>
    </row>
    <row r="14" spans="1:15" ht="96" customHeight="1" x14ac:dyDescent="0.25">
      <c r="B14" s="177"/>
      <c r="C14" s="86">
        <v>6</v>
      </c>
      <c r="D14" s="87" t="s">
        <v>14</v>
      </c>
      <c r="E14" s="88" t="s">
        <v>15</v>
      </c>
      <c r="F14" s="89">
        <v>2682.6666666666665</v>
      </c>
      <c r="G14" s="140">
        <f>'Anexo IIIA Compra Assegurada'!H17</f>
        <v>0</v>
      </c>
      <c r="H14" s="139">
        <f t="shared" si="0"/>
        <v>0</v>
      </c>
    </row>
    <row r="15" spans="1:15" ht="38.25" customHeight="1" x14ac:dyDescent="0.25">
      <c r="B15" s="116" t="s">
        <v>16</v>
      </c>
      <c r="C15" s="86">
        <v>7</v>
      </c>
      <c r="D15" s="87" t="s">
        <v>17</v>
      </c>
      <c r="E15" s="118" t="s">
        <v>12</v>
      </c>
      <c r="F15" s="89">
        <v>3333333.3333333335</v>
      </c>
      <c r="G15" s="138"/>
      <c r="H15" s="139">
        <f t="shared" si="0"/>
        <v>0</v>
      </c>
    </row>
    <row r="16" spans="1:15" ht="29.25" customHeight="1" x14ac:dyDescent="0.25">
      <c r="B16" s="177" t="s">
        <v>18</v>
      </c>
      <c r="C16" s="86">
        <v>8</v>
      </c>
      <c r="D16" s="141" t="s">
        <v>19</v>
      </c>
      <c r="E16" s="142" t="s">
        <v>20</v>
      </c>
      <c r="F16" s="143">
        <v>20000</v>
      </c>
      <c r="G16" s="138">
        <f>'Anexo IIIA Compra Assegurada'!H23</f>
        <v>0</v>
      </c>
      <c r="H16" s="139">
        <f t="shared" si="0"/>
        <v>0</v>
      </c>
    </row>
    <row r="17" spans="2:9" ht="29.25" customHeight="1" x14ac:dyDescent="0.25">
      <c r="B17" s="177"/>
      <c r="C17" s="86">
        <v>9</v>
      </c>
      <c r="D17" s="117" t="s">
        <v>21</v>
      </c>
      <c r="E17" s="118" t="s">
        <v>22</v>
      </c>
      <c r="F17" s="89">
        <v>18666.666666666664</v>
      </c>
      <c r="G17" s="138">
        <f>'Anexo IIIA Compra Assegurada'!H24</f>
        <v>0</v>
      </c>
      <c r="H17" s="139">
        <f t="shared" si="0"/>
        <v>0</v>
      </c>
    </row>
    <row r="18" spans="2:9" ht="29.25" customHeight="1" x14ac:dyDescent="0.25">
      <c r="B18" s="177"/>
      <c r="C18" s="86">
        <v>10</v>
      </c>
      <c r="D18" s="117" t="s">
        <v>23</v>
      </c>
      <c r="E18" s="118" t="s">
        <v>22</v>
      </c>
      <c r="F18" s="89">
        <v>18666.666666666664</v>
      </c>
      <c r="G18" s="138">
        <f>'Anexo IIIA Compra Assegurada'!H25</f>
        <v>0</v>
      </c>
      <c r="H18" s="139">
        <f t="shared" si="0"/>
        <v>0</v>
      </c>
    </row>
    <row r="19" spans="2:9" ht="29.25" customHeight="1" x14ac:dyDescent="0.25">
      <c r="B19" s="177"/>
      <c r="C19" s="86">
        <v>11</v>
      </c>
      <c r="D19" s="117" t="s">
        <v>24</v>
      </c>
      <c r="E19" s="118" t="s">
        <v>25</v>
      </c>
      <c r="F19" s="89">
        <v>223999.99999999997</v>
      </c>
      <c r="G19" s="138">
        <f>'Anexo IIIA Compra Assegurada'!H26</f>
        <v>0</v>
      </c>
      <c r="H19" s="139">
        <f t="shared" si="0"/>
        <v>0</v>
      </c>
    </row>
    <row r="20" spans="2:9" ht="29.25" customHeight="1" x14ac:dyDescent="0.25">
      <c r="B20" s="177"/>
      <c r="C20" s="86">
        <v>12</v>
      </c>
      <c r="D20" s="87" t="s">
        <v>26</v>
      </c>
      <c r="E20" s="118" t="s">
        <v>27</v>
      </c>
      <c r="F20" s="89">
        <v>800</v>
      </c>
      <c r="G20" s="138">
        <f>'Anexo IIIA Compra Assegurada'!H27</f>
        <v>0</v>
      </c>
      <c r="H20" s="139">
        <f t="shared" si="0"/>
        <v>0</v>
      </c>
    </row>
    <row r="21" spans="2:9" ht="29.25" customHeight="1" x14ac:dyDescent="0.25">
      <c r="B21" s="177"/>
      <c r="C21" s="86">
        <v>13</v>
      </c>
      <c r="D21" s="117" t="s">
        <v>28</v>
      </c>
      <c r="E21" s="118" t="s">
        <v>29</v>
      </c>
      <c r="F21" s="89">
        <v>833333.33333333337</v>
      </c>
      <c r="G21" s="138">
        <f>'Anexo IIIA Compra Assegurada'!H28</f>
        <v>0</v>
      </c>
      <c r="H21" s="139">
        <f t="shared" si="0"/>
        <v>0</v>
      </c>
    </row>
    <row r="22" spans="2:9" ht="39" customHeight="1" x14ac:dyDescent="0.25">
      <c r="B22" s="177" t="s">
        <v>30</v>
      </c>
      <c r="C22" s="86">
        <v>14</v>
      </c>
      <c r="D22" s="87" t="s">
        <v>31</v>
      </c>
      <c r="E22" s="118" t="s">
        <v>32</v>
      </c>
      <c r="F22" s="89">
        <v>2000</v>
      </c>
      <c r="G22" s="138">
        <f>'Anexo IIIA Compra Assegurada'!H31</f>
        <v>0</v>
      </c>
      <c r="H22" s="139">
        <f t="shared" si="0"/>
        <v>0</v>
      </c>
    </row>
    <row r="23" spans="2:9" ht="39" customHeight="1" x14ac:dyDescent="0.25">
      <c r="B23" s="177"/>
      <c r="C23" s="86">
        <v>15</v>
      </c>
      <c r="D23" s="87" t="s">
        <v>33</v>
      </c>
      <c r="E23" s="118" t="s">
        <v>34</v>
      </c>
      <c r="F23" s="89">
        <v>10000000</v>
      </c>
      <c r="G23" s="138">
        <f>'Anexo IIIA Compra Assegurada'!H32</f>
        <v>0</v>
      </c>
      <c r="H23" s="139">
        <f t="shared" si="0"/>
        <v>0</v>
      </c>
    </row>
    <row r="24" spans="2:9" ht="39" customHeight="1" x14ac:dyDescent="0.25">
      <c r="B24" s="177"/>
      <c r="C24" s="86">
        <v>16</v>
      </c>
      <c r="D24" s="87" t="s">
        <v>35</v>
      </c>
      <c r="E24" s="118" t="s">
        <v>29</v>
      </c>
      <c r="F24" s="89">
        <v>1250000</v>
      </c>
      <c r="G24" s="138">
        <f>'Anexo IIIA Compra Assegurada'!H33</f>
        <v>0</v>
      </c>
      <c r="H24" s="139">
        <f t="shared" si="0"/>
        <v>0</v>
      </c>
    </row>
    <row r="25" spans="2:9" ht="45" customHeight="1" x14ac:dyDescent="0.25">
      <c r="B25" s="177"/>
      <c r="C25" s="86">
        <v>17</v>
      </c>
      <c r="D25" s="87" t="s">
        <v>36</v>
      </c>
      <c r="E25" s="118" t="s">
        <v>37</v>
      </c>
      <c r="F25" s="89">
        <v>112</v>
      </c>
      <c r="G25" s="138">
        <f>'Anexo IIIA Compra Assegurada'!H34</f>
        <v>0</v>
      </c>
      <c r="H25" s="139">
        <f t="shared" si="0"/>
        <v>0</v>
      </c>
    </row>
    <row r="26" spans="2:9" ht="45" customHeight="1" thickBot="1" x14ac:dyDescent="0.3">
      <c r="B26" s="194"/>
      <c r="C26" s="144">
        <v>18</v>
      </c>
      <c r="D26" s="145" t="s">
        <v>38</v>
      </c>
      <c r="E26" s="146" t="s">
        <v>15</v>
      </c>
      <c r="F26" s="147">
        <v>1096</v>
      </c>
      <c r="G26" s="148">
        <f>'Anexo IIIA Compra Assegurada'!H35</f>
        <v>0</v>
      </c>
      <c r="H26" s="149">
        <f t="shared" si="0"/>
        <v>0</v>
      </c>
    </row>
    <row r="27" spans="2:9" ht="37.5" customHeight="1" thickBot="1" x14ac:dyDescent="0.3">
      <c r="B27" s="192" t="s">
        <v>76</v>
      </c>
      <c r="C27" s="193"/>
      <c r="D27" s="193"/>
      <c r="E27" s="193"/>
      <c r="F27" s="193"/>
      <c r="G27" s="193"/>
      <c r="H27" s="150">
        <f>SUM(H9:H26)</f>
        <v>0</v>
      </c>
    </row>
    <row r="29" spans="2:9" ht="45" customHeight="1" x14ac:dyDescent="0.25">
      <c r="B29" s="69"/>
      <c r="C29" s="69"/>
      <c r="D29" s="69"/>
      <c r="E29" s="69"/>
      <c r="F29" s="69"/>
      <c r="G29" s="69"/>
      <c r="H29" s="125"/>
      <c r="I29" s="97"/>
    </row>
    <row r="30" spans="2:9" x14ac:dyDescent="0.25">
      <c r="B30" s="169" t="s">
        <v>73</v>
      </c>
      <c r="C30" s="169"/>
      <c r="D30" s="126"/>
      <c r="E30" s="169" t="s">
        <v>72</v>
      </c>
      <c r="F30" s="169"/>
      <c r="G30" s="169"/>
      <c r="H30" s="169"/>
      <c r="I30" s="128"/>
    </row>
  </sheetData>
  <sheetProtection algorithmName="SHA-512" hashValue="6sG5tDWi9r5e3DPwLCNSAev7YmSeqBKbEeDc0c5QvNObH8GvzINPLWrrmrkglYsE9PE7LpW+K8F92HgDvzzSow==" saltValue="7km1FwsdZzuTv6kcxJ3xVQ==" spinCount="100000" sheet="1" objects="1" scenarios="1"/>
  <mergeCells count="11">
    <mergeCell ref="B27:G27"/>
    <mergeCell ref="B30:C30"/>
    <mergeCell ref="E30:H30"/>
    <mergeCell ref="B16:B21"/>
    <mergeCell ref="B22:B26"/>
    <mergeCell ref="B13:B14"/>
    <mergeCell ref="K6:O9"/>
    <mergeCell ref="B2:H2"/>
    <mergeCell ref="B3:H3"/>
    <mergeCell ref="B4:H4"/>
    <mergeCell ref="B9:B12"/>
  </mergeCells>
  <pageMargins left="0.78740157480314965" right="0.59055118110236227" top="0.78740157480314965" bottom="0.78740157480314965" header="0.31496062992125984" footer="0.31496062992125984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E697F-1292-46A3-845C-63F1B2C380A9}">
  <dimension ref="A1:G23"/>
  <sheetViews>
    <sheetView showGridLines="0" zoomScale="70" zoomScaleNormal="70" workbookViewId="0">
      <selection activeCell="G10" sqref="G10"/>
    </sheetView>
  </sheetViews>
  <sheetFormatPr defaultRowHeight="15" x14ac:dyDescent="0.25"/>
  <cols>
    <col min="2" max="2" width="23.42578125" customWidth="1"/>
    <col min="4" max="4" width="48.140625" bestFit="1" customWidth="1"/>
    <col min="5" max="5" width="15.5703125" customWidth="1"/>
    <col min="6" max="6" width="18.140625" customWidth="1"/>
    <col min="7" max="7" width="14.85546875" customWidth="1"/>
  </cols>
  <sheetData>
    <row r="1" spans="1:7" ht="21" x14ac:dyDescent="0.35">
      <c r="B1" s="156" t="s">
        <v>63</v>
      </c>
      <c r="C1" s="156"/>
      <c r="D1" s="156"/>
      <c r="E1" s="156"/>
      <c r="F1" s="156"/>
      <c r="G1" s="156"/>
    </row>
    <row r="2" spans="1:7" ht="21" x14ac:dyDescent="0.35">
      <c r="B2" s="156" t="s">
        <v>62</v>
      </c>
      <c r="C2" s="156"/>
      <c r="D2" s="156"/>
      <c r="E2" s="156"/>
      <c r="F2" s="156"/>
      <c r="G2" s="156"/>
    </row>
    <row r="3" spans="1:7" ht="21" x14ac:dyDescent="0.35">
      <c r="B3" s="156" t="s">
        <v>69</v>
      </c>
      <c r="C3" s="156"/>
      <c r="D3" s="156"/>
      <c r="E3" s="156"/>
      <c r="F3" s="156"/>
      <c r="G3" s="156"/>
    </row>
    <row r="4" spans="1:7" ht="15.75" thickBot="1" x14ac:dyDescent="0.3"/>
    <row r="5" spans="1:7" ht="51.95" customHeight="1" thickBot="1" x14ac:dyDescent="0.3">
      <c r="A5" s="59" t="s">
        <v>40</v>
      </c>
      <c r="B5" s="47" t="s">
        <v>54</v>
      </c>
      <c r="C5" s="1" t="s">
        <v>0</v>
      </c>
      <c r="D5" s="1" t="s">
        <v>1</v>
      </c>
      <c r="E5" s="1" t="s">
        <v>2</v>
      </c>
      <c r="F5" s="1" t="s">
        <v>66</v>
      </c>
      <c r="G5" s="1" t="s">
        <v>67</v>
      </c>
    </row>
    <row r="6" spans="1:7" ht="48" customHeight="1" x14ac:dyDescent="0.25">
      <c r="B6" s="195" t="s">
        <v>4</v>
      </c>
      <c r="C6" s="2">
        <v>1</v>
      </c>
      <c r="D6" s="3" t="s">
        <v>5</v>
      </c>
      <c r="E6" s="4" t="s">
        <v>6</v>
      </c>
      <c r="F6" s="7">
        <v>12</v>
      </c>
      <c r="G6" s="7">
        <v>4</v>
      </c>
    </row>
    <row r="7" spans="1:7" ht="48" customHeight="1" x14ac:dyDescent="0.25">
      <c r="B7" s="196"/>
      <c r="C7" s="2">
        <v>2</v>
      </c>
      <c r="D7" s="3" t="s">
        <v>7</v>
      </c>
      <c r="E7" s="4" t="s">
        <v>8</v>
      </c>
      <c r="F7" s="7">
        <v>18576</v>
      </c>
      <c r="G7" s="7">
        <v>6192</v>
      </c>
    </row>
    <row r="8" spans="1:7" ht="48" customHeight="1" x14ac:dyDescent="0.25">
      <c r="B8" s="196"/>
      <c r="C8" s="2">
        <v>3</v>
      </c>
      <c r="D8" s="3" t="s">
        <v>9</v>
      </c>
      <c r="E8" s="4" t="s">
        <v>10</v>
      </c>
      <c r="F8" s="7">
        <v>60000</v>
      </c>
      <c r="G8" s="7">
        <v>20000</v>
      </c>
    </row>
    <row r="9" spans="1:7" ht="58.5" customHeight="1" thickBot="1" x14ac:dyDescent="0.3">
      <c r="B9" s="197"/>
      <c r="C9" s="2">
        <v>4</v>
      </c>
      <c r="D9" s="3" t="s">
        <v>11</v>
      </c>
      <c r="E9" s="4" t="s">
        <v>12</v>
      </c>
      <c r="F9" s="7">
        <v>2400000</v>
      </c>
      <c r="G9" s="7">
        <v>800000</v>
      </c>
    </row>
    <row r="10" spans="1:7" ht="48" customHeight="1" x14ac:dyDescent="0.25">
      <c r="B10" s="195" t="s">
        <v>13</v>
      </c>
      <c r="C10" s="2">
        <v>5</v>
      </c>
      <c r="D10" s="3" t="s">
        <v>39</v>
      </c>
      <c r="E10" s="9" t="s">
        <v>79</v>
      </c>
      <c r="F10" s="84">
        <v>6576</v>
      </c>
      <c r="G10" s="89">
        <v>2192</v>
      </c>
    </row>
    <row r="11" spans="1:7" ht="105" customHeight="1" x14ac:dyDescent="0.25">
      <c r="B11" s="197"/>
      <c r="C11" s="2">
        <v>6</v>
      </c>
      <c r="D11" s="3" t="s">
        <v>14</v>
      </c>
      <c r="E11" s="4" t="s">
        <v>15</v>
      </c>
      <c r="F11" s="7">
        <v>8048</v>
      </c>
      <c r="G11" s="7">
        <v>2682.6666666666665</v>
      </c>
    </row>
    <row r="12" spans="1:7" ht="48" customHeight="1" x14ac:dyDescent="0.25">
      <c r="B12" s="58" t="s">
        <v>16</v>
      </c>
      <c r="C12" s="2">
        <v>7</v>
      </c>
      <c r="D12" s="3" t="s">
        <v>17</v>
      </c>
      <c r="E12" s="9" t="s">
        <v>12</v>
      </c>
      <c r="F12" s="7">
        <v>10000000</v>
      </c>
      <c r="G12" s="7">
        <v>3333333.3333333335</v>
      </c>
    </row>
    <row r="13" spans="1:7" ht="48" customHeight="1" x14ac:dyDescent="0.25">
      <c r="B13" s="195" t="s">
        <v>18</v>
      </c>
      <c r="C13" s="2">
        <v>8</v>
      </c>
      <c r="D13" s="5" t="s">
        <v>19</v>
      </c>
      <c r="E13" s="10" t="s">
        <v>20</v>
      </c>
      <c r="F13" s="11">
        <v>60000</v>
      </c>
      <c r="G13" s="11">
        <v>20000</v>
      </c>
    </row>
    <row r="14" spans="1:7" ht="48" customHeight="1" x14ac:dyDescent="0.25">
      <c r="B14" s="196"/>
      <c r="C14" s="2">
        <v>9</v>
      </c>
      <c r="D14" s="6" t="s">
        <v>21</v>
      </c>
      <c r="E14" s="9" t="s">
        <v>22</v>
      </c>
      <c r="F14" s="7">
        <v>55999.999999999993</v>
      </c>
      <c r="G14" s="7">
        <v>18666.666666666664</v>
      </c>
    </row>
    <row r="15" spans="1:7" ht="48" customHeight="1" x14ac:dyDescent="0.25">
      <c r="B15" s="196"/>
      <c r="C15" s="2">
        <v>10</v>
      </c>
      <c r="D15" s="6" t="s">
        <v>23</v>
      </c>
      <c r="E15" s="9" t="s">
        <v>22</v>
      </c>
      <c r="F15" s="7">
        <v>55999.999999999993</v>
      </c>
      <c r="G15" s="7">
        <v>18666.666666666664</v>
      </c>
    </row>
    <row r="16" spans="1:7" ht="48" customHeight="1" x14ac:dyDescent="0.25">
      <c r="B16" s="196"/>
      <c r="C16" s="2">
        <v>11</v>
      </c>
      <c r="D16" s="6" t="s">
        <v>24</v>
      </c>
      <c r="E16" s="9" t="s">
        <v>25</v>
      </c>
      <c r="F16" s="7">
        <v>671999.99999999988</v>
      </c>
      <c r="G16" s="7">
        <v>223999.99999999997</v>
      </c>
    </row>
    <row r="17" spans="2:7" ht="48" customHeight="1" x14ac:dyDescent="0.25">
      <c r="B17" s="196"/>
      <c r="C17" s="2">
        <v>12</v>
      </c>
      <c r="D17" s="6" t="s">
        <v>26</v>
      </c>
      <c r="E17" s="9" t="s">
        <v>27</v>
      </c>
      <c r="F17" s="7">
        <v>2400</v>
      </c>
      <c r="G17" s="7">
        <v>800</v>
      </c>
    </row>
    <row r="18" spans="2:7" ht="48" customHeight="1" x14ac:dyDescent="0.25">
      <c r="B18" s="197"/>
      <c r="C18" s="2">
        <v>13</v>
      </c>
      <c r="D18" s="6" t="s">
        <v>28</v>
      </c>
      <c r="E18" s="9" t="s">
        <v>29</v>
      </c>
      <c r="F18" s="7">
        <v>2500000</v>
      </c>
      <c r="G18" s="7">
        <v>833333.33333333337</v>
      </c>
    </row>
    <row r="19" spans="2:7" ht="48" customHeight="1" x14ac:dyDescent="0.25">
      <c r="B19" s="195" t="s">
        <v>30</v>
      </c>
      <c r="C19" s="2">
        <v>14</v>
      </c>
      <c r="D19" s="3" t="s">
        <v>31</v>
      </c>
      <c r="E19" s="9" t="s">
        <v>32</v>
      </c>
      <c r="F19" s="7">
        <v>6000</v>
      </c>
      <c r="G19" s="7">
        <v>2000</v>
      </c>
    </row>
    <row r="20" spans="2:7" ht="48" customHeight="1" x14ac:dyDescent="0.25">
      <c r="B20" s="196"/>
      <c r="C20" s="2">
        <v>15</v>
      </c>
      <c r="D20" s="3" t="s">
        <v>33</v>
      </c>
      <c r="E20" s="9" t="s">
        <v>34</v>
      </c>
      <c r="F20" s="7">
        <v>30000000</v>
      </c>
      <c r="G20" s="7">
        <v>10000000</v>
      </c>
    </row>
    <row r="21" spans="2:7" ht="48" customHeight="1" x14ac:dyDescent="0.25">
      <c r="B21" s="196"/>
      <c r="C21" s="2">
        <v>16</v>
      </c>
      <c r="D21" s="3" t="s">
        <v>35</v>
      </c>
      <c r="E21" s="9" t="s">
        <v>29</v>
      </c>
      <c r="F21" s="7">
        <v>3750000</v>
      </c>
      <c r="G21" s="7">
        <v>1250000</v>
      </c>
    </row>
    <row r="22" spans="2:7" ht="48" customHeight="1" x14ac:dyDescent="0.25">
      <c r="B22" s="196"/>
      <c r="C22" s="2">
        <v>17</v>
      </c>
      <c r="D22" s="3" t="s">
        <v>36</v>
      </c>
      <c r="E22" s="9" t="s">
        <v>37</v>
      </c>
      <c r="F22" s="7">
        <v>336</v>
      </c>
      <c r="G22" s="7">
        <v>112</v>
      </c>
    </row>
    <row r="23" spans="2:7" ht="48" customHeight="1" x14ac:dyDescent="0.25">
      <c r="B23" s="197"/>
      <c r="C23" s="2">
        <v>18</v>
      </c>
      <c r="D23" s="3" t="s">
        <v>38</v>
      </c>
      <c r="E23" s="9" t="s">
        <v>15</v>
      </c>
      <c r="F23" s="7">
        <v>3288</v>
      </c>
      <c r="G23" s="7">
        <v>1096</v>
      </c>
    </row>
  </sheetData>
  <sheetProtection sheet="1" objects="1" scenarios="1"/>
  <mergeCells count="7">
    <mergeCell ref="B13:B18"/>
    <mergeCell ref="B19:B23"/>
    <mergeCell ref="B1:G1"/>
    <mergeCell ref="B2:G2"/>
    <mergeCell ref="B3:G3"/>
    <mergeCell ref="B6:B9"/>
    <mergeCell ref="B10:B11"/>
  </mergeCells>
  <pageMargins left="0.51181102362204722" right="0.51181102362204722" top="0.78740157480314965" bottom="0.78740157480314965" header="0.31496062992125984" footer="0.31496062992125984"/>
  <pageSetup paperSize="9" scale="69" fitToWidth="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Orçamento Prévio</vt:lpstr>
      <vt:lpstr>Anexo IIIA Compra Assegurada</vt:lpstr>
      <vt:lpstr>Anexo IIIB - Registro de Preço</vt:lpstr>
      <vt:lpstr>Quantidades Gerais</vt:lpstr>
      <vt:lpstr>'Anexo IIIA Compra Assegurada'!Area_de_impressao</vt:lpstr>
      <vt:lpstr>'Anexo IIIB - Registro de Preço'!Area_de_impressao</vt:lpstr>
      <vt:lpstr>'Orçamento Prévio'!Area_de_impressao</vt:lpstr>
      <vt:lpstr>'Quantidades Gerais'!Area_de_impressao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Rodrigues Melo</dc:creator>
  <cp:lastModifiedBy>Antonio Jorge Rodrigues da Silva</cp:lastModifiedBy>
  <cp:lastPrinted>2023-08-14T17:48:49Z</cp:lastPrinted>
  <dcterms:created xsi:type="dcterms:W3CDTF">2023-06-29T13:30:49Z</dcterms:created>
  <dcterms:modified xsi:type="dcterms:W3CDTF">2023-08-16T14:52:18Z</dcterms:modified>
</cp:coreProperties>
</file>